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25480151-9E2B-47A4-8A25-6059BC1B2109}" xr6:coauthVersionLast="47" xr6:coauthVersionMax="47" xr10:uidLastSave="{00000000-0000-0000-0000-000000000000}"/>
  <bookViews>
    <workbookView xWindow="2145" yWindow="90" windowWidth="26505" windowHeight="1581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29" i="5"/>
  <c r="BD50" i="5"/>
  <c r="BD48" i="5"/>
  <c r="BD42" i="5"/>
  <c r="AE31" i="5"/>
  <c r="AE64" i="5"/>
  <c r="AE84" i="5"/>
  <c r="BD53" i="5"/>
  <c r="BD47" i="5"/>
  <c r="BD49" i="5"/>
  <c r="AE41" i="5"/>
  <c r="AE28" i="5"/>
  <c r="H32" i="5"/>
  <c r="AE36" i="5"/>
  <c r="D32" i="5"/>
  <c r="E32" i="5"/>
  <c r="AE34" i="5"/>
  <c r="AE53" i="5"/>
  <c r="B44" i="22"/>
  <c r="AE78" i="5"/>
  <c r="AE33" i="5"/>
  <c r="BD36" i="5"/>
  <c r="AE47" i="5"/>
  <c r="AE83" i="5"/>
  <c r="BD55" i="5"/>
  <c r="BD27" i="5" l="1"/>
  <c r="BD40" i="5"/>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F29" i="15" l="1"/>
  <c r="F30" i="15"/>
  <c r="F31" i="15"/>
  <c r="F33" i="15"/>
  <c r="AE27" i="15"/>
  <c r="AE24" i="15" s="1"/>
  <c r="D24" i="15"/>
  <c r="F28" i="15" l="1"/>
  <c r="N27" i="15"/>
  <c r="Z27" i="15"/>
  <c r="Z24" i="15" s="1"/>
  <c r="R27" i="15"/>
  <c r="R24" i="15" s="1"/>
  <c r="E31" i="15"/>
  <c r="E29" i="15"/>
  <c r="V27" i="15"/>
  <c r="V24" i="15" s="1"/>
  <c r="AC28" i="15"/>
  <c r="E33" i="15"/>
  <c r="AC33" i="15"/>
  <c r="N24" i="15"/>
  <c r="F24" i="15" s="1"/>
  <c r="F27" i="15"/>
  <c r="E30" i="15"/>
  <c r="AC30" i="15"/>
  <c r="AC29" i="15" l="1"/>
  <c r="AC31" i="15"/>
  <c r="J27" i="15"/>
  <c r="E27" i="15" s="1"/>
  <c r="E28" i="15"/>
  <c r="AC27" i="15"/>
  <c r="J24" i="15" l="1"/>
  <c r="E24" i="15"/>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<sst xmlns="http://schemas.openxmlformats.org/spreadsheetml/2006/main" count="4486" uniqueCount="561">
  <si>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</si>
  <si>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</si>
  <si>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</si>
  <si>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</si>
  <si>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</si>
  <si>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</si>
  <si>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</si>
  <si>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</si>
  <si>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</si>
  <si>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</si>
  <si>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</si>
  <si>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</si>
  <si>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</si>
  <si>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</si>
  <si>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</si>
  <si>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</si>
  <si>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</si>
  <si>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</si>
  <si>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</si>
  <si>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</si>
  <si>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</si>
  <si>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</si>
  <si>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</si>
  <si>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</si>
  <si>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</si>
  <si>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</si>
  <si>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</si>
  <si>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</si>
  <si>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</si>
  <si>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</si>
  <si>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</si>
  <si>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</si>
  <si>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</si>
  <si>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</si>
  <si>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</si>
  <si>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</si>
  <si>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</si>
  <si>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</si>
  <si>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</si>
  <si>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</si>
  <si>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</si>
  <si>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</si>
  <si>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</si>
  <si>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</si>
  <si>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</si>
  <si>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</si>
  <si>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</si>
  <si>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</si>
  <si>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</si>
  <si>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</si>
  <si>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</si>
  <si>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</si>
  <si>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</si>
  <si>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</si>
  <si>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</si>
  <si>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</si>
  <si>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</si>
  <si>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</si>
  <si>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</si>
  <si>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</si>
  <si>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</si>
  <si>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</si>
  <si>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</si>
  <si>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</si>
  <si>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</si>
  <si>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</si>
  <si>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</si>
  <si>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</si>
  <si>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</si>
  <si>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</si>
  <si>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</si>
  <si>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</si>
  <si>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</si>
  <si>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</si>
  <si>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</si>
  <si>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</si>
  <si>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</si>
  <si>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</si>
  <si>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</si>
  <si>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</si>
  <si>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</si>
  <si>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</si>
  <si>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</si>
  <si>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</si>
  <si>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</si>
  <si>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</si>
  <si>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</si>
  <si>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</si>
  <si>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</si>
  <si>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</si>
  <si>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</si>
  <si>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</si>
  <si>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</si>
  <si>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</si>
  <si>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</si>
  <si>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</si>
  <si>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</si>
  <si>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</si>
  <si>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</si>
  <si>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</si>
  <si>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</si>
  <si>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</si>
  <si>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</si>
  <si>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</si>
  <si>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</si>
  <si>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</si>
  <si>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</si>
  <si>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</si>
  <si>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</si>
  <si>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</si>
  <si>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</si>
  <si>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</si>
  <si>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</si>
  <si>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</si>
  <si>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</si>
  <si>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</si>
  <si>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</si>
  <si>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</si>
  <si>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</si>
  <si>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</si>
  <si>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</si>
  <si>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</si>
  <si>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</si>
  <si>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</si>
  <si>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</si>
  <si>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</si>
  <si>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</si>
  <si>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</si>
  <si>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</si>
  <si>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</si>
  <si>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</si>
  <si>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</si>
  <si>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</si>
  <si>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</si>
  <si>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</si>
  <si>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</si>
  <si>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</si>
  <si>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</si>
  <si>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</si>
  <si>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</si>
  <si>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</si>
  <si>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</si>
  <si>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</si>
  <si>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</si>
  <si>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</si>
  <si>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</si>
  <si>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</si>
  <si>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</si>
  <si>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</si>
  <si>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</si>
  <si>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</si>
  <si>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</si>
  <si>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</si>
  <si>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</si>
  <si>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</si>
  <si>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</si>
  <si>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</si>
  <si>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</si>
  <si>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</si>
  <si>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</si>
  <si>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</si>
  <si>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</si>
  <si>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</si>
  <si>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</si>
  <si>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</si>
  <si>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</si>
  <si>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</si>
  <si>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</si>
  <si>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</si>
  <si>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</si>
  <si>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</si>
  <si>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</si>
  <si>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</si>
  <si>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</si>
  <si>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</si>
  <si>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</si>
  <si>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</si>
  <si>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</si>
  <si>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</si>
  <si>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</si>
  <si>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</si>
  <si>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</si>
  <si>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</si>
  <si>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</si>
  <si>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</si>
  <si>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</si>
  <si>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</si>
  <si>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</si>
  <si>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</si>
  <si>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</si>
  <si>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</si>
  <si>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</si>
  <si>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</si>
  <si>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</si>
  <si>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</si>
  <si>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</si>
  <si>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</si>
  <si>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</si>
  <si>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</si>
  <si>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</si>
  <si>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</si>
  <si>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</si>
  <si>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</si>
  <si>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</si>
  <si>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</si>
  <si>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</si>
  <si>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</si>
  <si>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</si>
  <si>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</si>
  <si>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</si>
  <si>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</si>
  <si>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</si>
  <si>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</si>
  <si>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</si>
  <si>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</si>
  <si>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</si>
  <si>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</si>
  <si>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</si>
  <si>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</si>
  <si>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</si>
  <si>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</si>
  <si>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</si>
  <si>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</si>
  <si>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</si>
  <si>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</si>
  <si>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</si>
  <si>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</si>
  <si>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</si>
  <si>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</si>
  <si>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</si>
  <si>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</si>
  <si>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</si>
  <si>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</si>
  <si>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</si>
  <si>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</si>
  <si>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</si>
  <si>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</si>
  <si>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</si>
  <si>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</si>
  <si>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</si>
  <si>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</si>
  <si>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</si>
  <si>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</si>
  <si>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</si>
  <si>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</si>
  <si>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</si>
  <si>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</si>
  <si>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</si>
  <si>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</si>
  <si>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</si>
  <si>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</si>
  <si>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</si>
  <si>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</si>
  <si>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</si>
  <si>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</si>
  <si>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</si>
  <si>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</si>
  <si>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</si>
  <si>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</si>
  <si>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</si>
  <si>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</si>
  <si>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</si>
  <si>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</si>
  <si>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</si>
  <si>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</si>
  <si>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</si>
  <si>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</si>
  <si>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</si>
  <si>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</si>
  <si>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</si>
  <si>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</si>
  <si>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</si>
  <si>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</si>
  <si>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</si>
  <si>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</si>
  <si>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</si>
  <si>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</si>
  <si>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</si>
  <si>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</si>
  <si>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</si>
  <si>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</si>
  <si>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</si>
  <si>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</si>
  <si>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</si>
  <si>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</si>
  <si>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</si>
  <si>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</si>
  <si>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</si>
  <si>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</si>
  <si>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</si>
  <si>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</si>
  <si>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</si>
  <si>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</si>
  <si>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</si>
  <si>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</si>
  <si>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</si>
  <si>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</si>
  <si>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</si>
  <si>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</si>
  <si>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</si>
  <si>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</si>
  <si>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</si>
  <si>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</si>
  <si>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</si>
  <si>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</si>
  <si>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</si>
  <si>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</si>
  <si>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</si>
  <si>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</si>
  <si>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</si>
  <si>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</si>
  <si>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</si>
  <si>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</si>
  <si>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</si>
  <si>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</si>
  <si>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</si>
  <si>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</si>
  <si>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</si>
  <si>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</si>
  <si>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</si>
  <si>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</si>
  <si>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</si>
  <si>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</si>
  <si>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</si>
  <si>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</si>
  <si>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</si>
  <si>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</si>
  <si>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</si>
  <si>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</si>
  <si>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</si>
  <si>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</si>
  <si>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</si>
  <si>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</si>
  <si>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</si>
  <si>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</si>
  <si>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</si>
  <si>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</si>
  <si>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</si>
  <si>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</si>
  <si>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</si>
  <si>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</si>
  <si>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</si>
  <si>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</si>
  <si>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</si>
  <si>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</si>
  <si>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</si>
  <si>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</si>
  <si>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</si>
  <si>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</si>
  <si>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</si>
  <si>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</si>
  <si>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</si>
  <si>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</si>
  <si>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</si>
  <si>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</si>
  <si>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</si>
  <si>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</si>
  <si>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</si>
  <si>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</si>
  <si>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</si>
  <si>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</si>
  <si>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</si>
  <si>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</si>
  <si>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</si>
  <si>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</si>
  <si>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</si>
  <si>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</si>
  <si>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</si>
  <si>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</si>
  <si>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</si>
  <si>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</si>
  <si>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</si>
  <si>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</si>
  <si>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</si>
  <si>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</si>
  <si>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</si>
  <si>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</si>
  <si>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</si>
  <si>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</si>
  <si>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</si>
  <si>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</si>
  <si>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</si>
  <si>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</si>
  <si>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</si>
  <si>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</si>
  <si>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</si>
  <si>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</si>
  <si>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</si>
  <si>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</si>
  <si>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</si>
  <si>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</si>
  <si>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</si>
  <si>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</si>
  <si>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</si>
  <si>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</si>
  <si>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</si>
  <si>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</si>
  <si>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</si>
  <si>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</si>
  <si>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</si>
  <si>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</si>
  <si>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</si>
  <si>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</si>
  <si>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</si>
  <si>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</si>
  <si>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</si>
  <si>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</si>
  <si>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</si>
  <si>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</si>
  <si>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</si>
  <si>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</si>
  <si>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</si>
  <si>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</si>
  <si>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</si>
  <si>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</si>
  <si>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</si>
  <si>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</si>
  <si>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</si>
  <si>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</si>
  <si>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</si>
  <si>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</si>
  <si>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</si>
  <si>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</si>
  <si>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</si>
  <si>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</si>
  <si>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</si>
  <si>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</si>
  <si>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</si>
  <si>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</si>
  <si>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</si>
  <si>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</si>
  <si>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</si>
  <si>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</si>
  <si>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</si>
  <si>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</si>
  <si>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</si>
  <si>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</si>
  <si>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</si>
  <si>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</si>
  <si>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</si>
  <si>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</si>
  <si>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</si>
  <si>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t>
  </si>
  <si>
    <t>Утвержденный план</t>
  </si>
  <si>
    <t>Предложение по корректировке утвержденного плана</t>
  </si>
  <si>
    <t>M_00.0015.000015</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</si>
  <si>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</si>
  <si>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</si>
  <si>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</si>
  <si>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</si>
  <si>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</si>
  <si>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</si>
  <si>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</si>
  <si>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</si>
  <si>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</si>
  <si>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</si>
  <si>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</si>
  <si>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</si>
  <si>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</si>
  <si>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</si>
  <si>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</si>
  <si>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</si>
  <si>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</si>
  <si>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</si>
  <si>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</si>
  <si>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</si>
  <si>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</si>
  <si>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</si>
  <si>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</si>
  <si>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</si>
  <si>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</si>
  <si>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</si>
  <si>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</si>
  <si>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</si>
  <si>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</si>
  <si>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</si>
  <si>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</si>
  <si>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</si>
  <si>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</si>
  <si>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</si>
  <si>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</si>
  <si>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</si>
  <si>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</si>
  <si>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</si>
  <si>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</si>
  <si>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</si>
  <si>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</si>
  <si>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</si>
  <si>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</si>
  <si>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</si>
  <si>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</si>
  <si>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</si>
  <si>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</si>
  <si>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</si>
  <si>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</si>
  <si>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</si>
  <si>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</si>
  <si>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</si>
  <si>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</si>
  <si>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</si>
  <si>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</si>
  <si>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</si>
  <si>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</si>
  <si>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</si>
  <si>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</si>
  <si>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</si>
  <si>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</si>
  <si>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</si>
  <si>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</si>
  <si>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</si>
  <si>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наличием экономии по факту заключения договора подряда. Смещение сроков реализации инвестиционного проекта обусловлено несоблюдением графиков выполнения работ со стороны подрядчиков (расторжение договора подряда с предъявлением штрафных санкций и заключение нового договора подряда со вторым участником закупок)</t>
  </si>
  <si>
    <t>ПИР, СМР, ПНР</t>
  </si>
  <si>
    <t>Выполнение проектно-изыскательских и строительно-монтажных и пуско-наладочных работ по проекту "Техническое перевооружение систем охранной сигнализации и видеонаблюдения на ПС 220 кВ Строительная"</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</si>
  <si>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</si>
  <si>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</si>
  <si>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</si>
  <si>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ОБЩЕСТВО С ОГРАНИЧЕННОЙ ОТВЕТСТВЕННОСТЬЮ "СЛК-МОНТАЖ"
ОБЩЕСТВО С ОГРАНИЧЕННОЙ ОТВЕТСТВЕННОСТЬЮ "ТЕХНОЛИНК"</t>
  </si>
  <si>
    <t>2843,594
2843,594</t>
  </si>
  <si>
    <t>ОБЩЕСТВО С ОГРАНИЧЕННОЙ ОТВЕТСТВЕННОСТЬЮ "СЛК-МОНТАЖ"</t>
  </si>
  <si>
    <t>да</t>
  </si>
  <si>
    <t>https://com.roseltorg.ru/</t>
  </si>
  <si>
    <t>Договор расторгнут</t>
  </si>
  <si>
    <t>ИП</t>
  </si>
  <si>
    <t>ИП-24-00122 от 10.06.2024</t>
  </si>
  <si>
    <t>ИП-24-00122 от 10.06.2024 (договор расторгнут)</t>
  </si>
  <si>
    <t>Закупка у единственного поставщика (подрядчика, исполнителя)</t>
  </si>
  <si>
    <t>ОБЩЕСТВО С ОГРАНИЧЕННОЙ ОТВЕТСТВЕННОСТЬЮ "ТЕХНОЛИНК"</t>
  </si>
  <si>
    <t>-</t>
  </si>
  <si>
    <t>нет</t>
  </si>
  <si>
    <t>5.7.3.19</t>
  </si>
  <si>
    <t>ЦЗК</t>
  </si>
  <si>
    <t>Протокол №24</t>
  </si>
  <si>
    <t>ИП-24-00321 от 10.12.2024</t>
  </si>
  <si>
    <t>СМР</t>
  </si>
  <si>
    <t>Выполнение комплекса работ (Проектно-изыскательские, строительно-монтажные, пусконаладочные работы) по техническому перевооружению систем охранной сигнализации на ПС 220 кВ Строительная</t>
  </si>
  <si>
    <t>32312280663</t>
  </si>
  <si>
    <t>ИП-23-00176  от  30.05.2023</t>
  </si>
  <si>
    <t>1.2.1.2 Модернизация, техническое перевооружение трансформаторных и иных подстанций, распределительных пунктов</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</si>
  <si>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</si>
  <si>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техническое перевооружение</t>
  </si>
  <si>
    <t>Расчет по объектам-аналогам: "Техническое перевооружение систем охранной сигнализации и видеонаблюдения на ПС 220 кВ Южная", "Техническое перевооружение систем охранной сигнализации и видеонаблюдения на ПС 220 кВ Дружная", "Техническое перевооружение систем охранной сигнализации и видеонаблюдения на ПС 220 кВ Урожай"</t>
  </si>
  <si>
    <t>см. комментарии ниже по этапам</t>
  </si>
  <si>
    <t>Смещение сроков реализации инвестиционного проекта обусловлено несоблюдением графиков выполнения работ со стороны подрядчиков (расторжение договора подряда с предъявлением штрафных санкций и заключение нового договора подряда со вторым участником закупок)</t>
  </si>
  <si>
    <t>Растрожение Договора № ИП-24-00122 от 10.06.2024 с ООО "СЛК-Монтаж"</t>
  </si>
  <si>
    <t>г. Новосибирск</t>
  </si>
  <si>
    <t>не требуется</t>
  </si>
  <si>
    <t>не относится</t>
  </si>
  <si>
    <t>+</t>
  </si>
  <si>
    <t>23,33 МВА</t>
  </si>
  <si>
    <t>1. Нормативное правовое регулирование в области обеспечения антитеррористической защищенности объектов.
2. Определение угроз совершения актов незаконного вмешательства и предупреждение таких угроз.
3. Информационное, материально-техническое и научно-техническое обеспечение безопасности объектов.</t>
  </si>
  <si>
    <t>Приведение антитеррористической защищенности категорированных объектов в соответствие требованиям ПП РФ от 19.09.2015 № 993 "Об утверждении требований к обеспечению безопасности линейных объектов топливно-энергетического комплекса". Исполнение требований Федерального закона РФ от 21.07.2011 № 256-ФЗ "О безопасности объектов топливно-энергетического комплекса".</t>
  </si>
  <si>
    <t>ПС 220 кВ Строительная</t>
  </si>
  <si>
    <t>5063,15 тыс. руб. с НДС на 1 систему инженерного обеспечения</t>
  </si>
  <si>
    <t>Выделение этапов не предусмотрено</t>
  </si>
  <si>
    <t>Исполнение требований Федерального закона РФ от 21.07.2011 № 256-ФЗ "О безопасности объектов топливно-энергетического комплекса", Постановления Правительства РФ от 19.09.2015 № 993 "Об утверждении требований к обеспечению безопасности линейных объектов топливно-энергетического комплекса".</t>
  </si>
  <si>
    <t>1С, 2П</t>
  </si>
  <si>
    <t>Сибирский Федеральный округ, Новосибирская область, г. Новосибирск</t>
  </si>
  <si>
    <t>50%</t>
  </si>
  <si>
    <t>0%</t>
  </si>
  <si>
    <t>100%</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</si>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</sst>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1" fontId="7" fillId="0" borderId="1"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xf>
    <xf numFmtId="0" fontId="43" fillId="0" borderId="1"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70" zoomScaleSheetLayoutView="70" workbookViewId="0">
      <pane xSplit="2" ySplit="20" topLeftCell="C27"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7" t="s">
        <v>508</v>
      </c>
      <c r="B5" s="297"/>
      <c r="C5" s="297"/>
      <c r="D5" s="128"/>
      <c r="E5" s="128"/>
      <c r="F5" s="128"/>
      <c r="G5" s="128"/>
      <c r="H5" s="128"/>
      <c r="I5" s="128"/>
      <c r="J5" s="128"/>
    </row>
    <row r="6" spans="1:22" s="14" customFormat="1" ht="18.75" x14ac:dyDescent="0.3">
      <c r="A6" s="215"/>
      <c r="H6" s="214"/>
    </row>
    <row r="7" spans="1:22" s="14" customFormat="1" ht="18.75" x14ac:dyDescent="0.2">
      <c r="A7" s="301" t="s">
        <v>9</v>
      </c>
      <c r="B7" s="301"/>
      <c r="C7" s="301"/>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2" t="s">
        <v>421</v>
      </c>
      <c r="B9" s="302"/>
      <c r="C9" s="302"/>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8" t="s">
        <v>8</v>
      </c>
      <c r="B10" s="298"/>
      <c r="C10" s="298"/>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2" t="s">
        <v>445</v>
      </c>
      <c r="B12" s="302"/>
      <c r="C12" s="302"/>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8" t="s">
        <v>7</v>
      </c>
      <c r="B13" s="298"/>
      <c r="C13" s="298"/>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3" t="s">
        <v>442</v>
      </c>
      <c r="B15" s="303"/>
      <c r="C15" s="303"/>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8" t="s">
        <v>5</v>
      </c>
      <c r="B16" s="298"/>
      <c r="C16" s="298"/>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9" t="s">
        <v>404</v>
      </c>
      <c r="B18" s="300"/>
      <c r="C18" s="300"/>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537</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538</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4"/>
      <c r="B24" s="295"/>
      <c r="C24" s="296"/>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544</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545</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545</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545</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545</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545</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546</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545</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545</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545</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547</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545</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4"/>
      <c r="B39" s="295"/>
      <c r="C39" s="296"/>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293">
        <v>5.0631525700000006</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1.5749999999999997</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548</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4"/>
      <c r="B47" s="295"/>
      <c r="C47" s="296"/>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2.9383137700000006</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2.4485948083333331</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50" t="s">
        <v>9</v>
      </c>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c r="AB6" s="450"/>
      <c r="AC6" s="450"/>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39" t="str">
        <f>'1. паспорт местоположение'!A12:C12</f>
        <v>M_00.0015.000015</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39" t="str">
        <f>'1. паспорт местоположение'!A15:C15</f>
        <v>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04"/>
    </row>
    <row r="18" spans="1:34" x14ac:dyDescent="0.25">
      <c r="A18" s="447" t="s">
        <v>389</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4" ht="33" customHeight="1" x14ac:dyDescent="0.25">
      <c r="A20" s="443" t="s">
        <v>183</v>
      </c>
      <c r="B20" s="440" t="s">
        <v>182</v>
      </c>
      <c r="C20" s="440" t="s">
        <v>439</v>
      </c>
      <c r="D20" s="440"/>
      <c r="E20" s="446" t="s">
        <v>505</v>
      </c>
      <c r="F20" s="446"/>
      <c r="G20" s="440" t="s">
        <v>447</v>
      </c>
      <c r="H20" s="448">
        <v>2025</v>
      </c>
      <c r="I20" s="448"/>
      <c r="J20" s="448"/>
      <c r="K20" s="448"/>
      <c r="L20" s="448">
        <v>2026</v>
      </c>
      <c r="M20" s="448"/>
      <c r="N20" s="448"/>
      <c r="O20" s="448"/>
      <c r="P20" s="448">
        <v>2027</v>
      </c>
      <c r="Q20" s="448"/>
      <c r="R20" s="448"/>
      <c r="S20" s="448"/>
      <c r="T20" s="448">
        <v>2028</v>
      </c>
      <c r="U20" s="448"/>
      <c r="V20" s="448"/>
      <c r="W20" s="448"/>
      <c r="X20" s="448">
        <v>2029</v>
      </c>
      <c r="Y20" s="448"/>
      <c r="Z20" s="448"/>
      <c r="AA20" s="448"/>
      <c r="AB20" s="449" t="s">
        <v>181</v>
      </c>
      <c r="AC20" s="449"/>
      <c r="AD20" s="202"/>
      <c r="AE20" s="448">
        <v>2030</v>
      </c>
      <c r="AF20" s="448"/>
      <c r="AG20" s="448"/>
      <c r="AH20" s="448"/>
    </row>
    <row r="21" spans="1:34" ht="99.75" customHeight="1" x14ac:dyDescent="0.25">
      <c r="A21" s="444"/>
      <c r="B21" s="440"/>
      <c r="C21" s="440"/>
      <c r="D21" s="440"/>
      <c r="E21" s="446"/>
      <c r="F21" s="446"/>
      <c r="G21" s="440"/>
      <c r="H21" s="440" t="s">
        <v>443</v>
      </c>
      <c r="I21" s="440"/>
      <c r="J21" s="440" t="s">
        <v>444</v>
      </c>
      <c r="K21" s="440"/>
      <c r="L21" s="440" t="s">
        <v>443</v>
      </c>
      <c r="M21" s="440"/>
      <c r="N21" s="440" t="s">
        <v>444</v>
      </c>
      <c r="O21" s="440"/>
      <c r="P21" s="440" t="s">
        <v>443</v>
      </c>
      <c r="Q21" s="440"/>
      <c r="R21" s="440" t="s">
        <v>444</v>
      </c>
      <c r="S21" s="440"/>
      <c r="T21" s="440" t="s">
        <v>443</v>
      </c>
      <c r="U21" s="440"/>
      <c r="V21" s="440" t="s">
        <v>444</v>
      </c>
      <c r="W21" s="440"/>
      <c r="X21" s="440" t="s">
        <v>443</v>
      </c>
      <c r="Y21" s="440"/>
      <c r="Z21" s="440" t="s">
        <v>444</v>
      </c>
      <c r="AA21" s="440"/>
      <c r="AB21" s="449"/>
      <c r="AC21" s="449"/>
      <c r="AE21" s="440" t="s">
        <v>1</v>
      </c>
      <c r="AF21" s="440"/>
      <c r="AG21" s="440" t="s">
        <v>444</v>
      </c>
      <c r="AH21" s="440"/>
    </row>
    <row r="22" spans="1:34" ht="89.25" customHeight="1" x14ac:dyDescent="0.25">
      <c r="A22" s="445"/>
      <c r="B22" s="440"/>
      <c r="C22" s="249" t="str">
        <f>H21</f>
        <v>Утвержденный план</v>
      </c>
      <c r="D22" s="249" t="s">
        <v>444</v>
      </c>
      <c r="E22" s="271" t="s">
        <v>446</v>
      </c>
      <c r="F22" s="271" t="s">
        <v>504</v>
      </c>
      <c r="G22" s="440"/>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5.2410410372829297</v>
      </c>
      <c r="D24" s="261">
        <f t="shared" ref="D24:G24" si="0">D25+D26+D27+D32+D33</f>
        <v>5.0631525700000006</v>
      </c>
      <c r="E24" s="262">
        <f>J24+N24+R24+V24+Z24+AE24</f>
        <v>2.9383137700000006</v>
      </c>
      <c r="F24" s="262">
        <f t="shared" ref="F24:F26" si="1">N24+R24+V24+Z24+AE24</f>
        <v>0</v>
      </c>
      <c r="G24" s="253">
        <f t="shared" si="0"/>
        <v>2.1248388000000005</v>
      </c>
      <c r="H24" s="253">
        <f>H25+H26+H27+H32+H33</f>
        <v>0</v>
      </c>
      <c r="I24" s="253" t="s">
        <v>424</v>
      </c>
      <c r="J24" s="261">
        <f>J25+J26+J27+J32+J33</f>
        <v>2.9383137700000006</v>
      </c>
      <c r="K24" s="261" t="s">
        <v>424</v>
      </c>
      <c r="L24" s="253">
        <f>L25+L26+L27+L32+L33</f>
        <v>0</v>
      </c>
      <c r="M24" s="253" t="s">
        <v>424</v>
      </c>
      <c r="N24" s="261">
        <f>N25+N26+N27+N32+N33</f>
        <v>0</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0</v>
      </c>
      <c r="AC24" s="264">
        <f>J24+N24+R24+V24+Z24</f>
        <v>2.9383137700000006</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4.3678921726769842</v>
      </c>
      <c r="D27" s="261">
        <v>4.219293808333334</v>
      </c>
      <c r="E27" s="264">
        <f>J27+N27+R27+V27+Z27+AE27</f>
        <v>2.448594808333334</v>
      </c>
      <c r="F27" s="264">
        <f t="shared" ref="F27:F68" si="8">N27+R27+V27+Z27+AE27</f>
        <v>0</v>
      </c>
      <c r="G27" s="253">
        <v>2.1248388000000005</v>
      </c>
      <c r="H27" s="253">
        <f>SUM(H28:H31)</f>
        <v>0</v>
      </c>
      <c r="I27" s="253" t="s">
        <v>424</v>
      </c>
      <c r="J27" s="261">
        <f>SUM(J28:J31)</f>
        <v>2.448594808333334</v>
      </c>
      <c r="K27" s="261" t="s">
        <v>424</v>
      </c>
      <c r="L27" s="253">
        <f>SUM(L28:L31)</f>
        <v>0</v>
      </c>
      <c r="M27" s="253" t="s">
        <v>424</v>
      </c>
      <c r="N27" s="261">
        <f>SUM(N28:N31)</f>
        <v>0</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0</v>
      </c>
      <c r="AC27" s="264">
        <f t="shared" si="7"/>
        <v>2.448594808333334</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v>
      </c>
      <c r="F28" s="264">
        <f t="shared" si="8"/>
        <v>0</v>
      </c>
      <c r="G28" s="254" t="s">
        <v>424</v>
      </c>
      <c r="H28" s="254">
        <v>0</v>
      </c>
      <c r="I28" s="255">
        <v>0</v>
      </c>
      <c r="J28" s="263">
        <v>0</v>
      </c>
      <c r="K28" s="265">
        <v>0</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0</v>
      </c>
      <c r="AE28" s="274">
        <v>0</v>
      </c>
      <c r="AF28" s="274">
        <v>0</v>
      </c>
      <c r="AG28" s="278">
        <v>0</v>
      </c>
      <c r="AH28" s="278">
        <v>0</v>
      </c>
    </row>
    <row r="29" spans="1:34" ht="31.5" x14ac:dyDescent="0.25">
      <c r="A29" s="58" t="s">
        <v>426</v>
      </c>
      <c r="B29" s="42" t="s">
        <v>166</v>
      </c>
      <c r="C29" s="255" t="s">
        <v>424</v>
      </c>
      <c r="D29" s="265" t="s">
        <v>424</v>
      </c>
      <c r="E29" s="264">
        <f t="shared" si="9"/>
        <v>1.6298426579468481</v>
      </c>
      <c r="F29" s="264">
        <f t="shared" si="8"/>
        <v>0</v>
      </c>
      <c r="G29" s="254" t="s">
        <v>424</v>
      </c>
      <c r="H29" s="254">
        <v>0</v>
      </c>
      <c r="I29" s="255">
        <v>0</v>
      </c>
      <c r="J29" s="263">
        <v>1.6298426579468481</v>
      </c>
      <c r="K29" s="265" t="s">
        <v>61</v>
      </c>
      <c r="L29" s="254">
        <v>0</v>
      </c>
      <c r="M29" s="255">
        <v>0</v>
      </c>
      <c r="N29" s="263">
        <v>0</v>
      </c>
      <c r="O29" s="265">
        <v>0</v>
      </c>
      <c r="P29" s="254">
        <v>0</v>
      </c>
      <c r="Q29" s="270">
        <v>0</v>
      </c>
      <c r="R29" s="263">
        <v>0</v>
      </c>
      <c r="S29" s="265">
        <v>0</v>
      </c>
      <c r="T29" s="254">
        <v>0</v>
      </c>
      <c r="U29" s="270">
        <v>0</v>
      </c>
      <c r="V29" s="263">
        <v>0</v>
      </c>
      <c r="W29" s="265">
        <v>0</v>
      </c>
      <c r="X29" s="254">
        <v>0</v>
      </c>
      <c r="Y29" s="270">
        <v>0</v>
      </c>
      <c r="Z29" s="263">
        <v>0</v>
      </c>
      <c r="AA29" s="265">
        <v>0</v>
      </c>
      <c r="AB29" s="254">
        <f t="shared" si="6"/>
        <v>0</v>
      </c>
      <c r="AC29" s="264">
        <f t="shared" si="7"/>
        <v>1.6298426579468481</v>
      </c>
      <c r="AD29" s="204"/>
      <c r="AE29" s="274">
        <v>0</v>
      </c>
      <c r="AF29" s="276">
        <v>0</v>
      </c>
      <c r="AG29" s="278">
        <v>0</v>
      </c>
      <c r="AH29" s="278">
        <v>0</v>
      </c>
    </row>
    <row r="30" spans="1:34" x14ac:dyDescent="0.25">
      <c r="A30" s="58" t="s">
        <v>427</v>
      </c>
      <c r="B30" s="42" t="s">
        <v>164</v>
      </c>
      <c r="C30" s="255" t="s">
        <v>424</v>
      </c>
      <c r="D30" s="265" t="s">
        <v>424</v>
      </c>
      <c r="E30" s="264">
        <f t="shared" si="9"/>
        <v>0.7150076365463981</v>
      </c>
      <c r="F30" s="264">
        <f t="shared" si="8"/>
        <v>0</v>
      </c>
      <c r="G30" s="254" t="s">
        <v>424</v>
      </c>
      <c r="H30" s="254">
        <v>0</v>
      </c>
      <c r="I30" s="255">
        <v>0</v>
      </c>
      <c r="J30" s="263">
        <v>0.7150076365463981</v>
      </c>
      <c r="K30" s="265" t="s">
        <v>61</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0.7150076365463981</v>
      </c>
      <c r="AD30" s="204"/>
      <c r="AE30" s="274">
        <v>0</v>
      </c>
      <c r="AF30" s="274">
        <v>0</v>
      </c>
      <c r="AG30" s="278">
        <v>0</v>
      </c>
      <c r="AH30" s="278">
        <v>0</v>
      </c>
    </row>
    <row r="31" spans="1:34" x14ac:dyDescent="0.25">
      <c r="A31" s="58" t="s">
        <v>428</v>
      </c>
      <c r="B31" s="42" t="s">
        <v>162</v>
      </c>
      <c r="C31" s="255" t="s">
        <v>424</v>
      </c>
      <c r="D31" s="265" t="s">
        <v>424</v>
      </c>
      <c r="E31" s="264">
        <f t="shared" si="9"/>
        <v>0.10374451384008762</v>
      </c>
      <c r="F31" s="264">
        <f t="shared" si="8"/>
        <v>0</v>
      </c>
      <c r="G31" s="254" t="s">
        <v>424</v>
      </c>
      <c r="H31" s="254">
        <v>0</v>
      </c>
      <c r="I31" s="255">
        <v>0</v>
      </c>
      <c r="J31" s="263">
        <v>0.10374451384008762</v>
      </c>
      <c r="K31" s="265" t="s">
        <v>61</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0.10374451384008762</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0.87314886460594521</v>
      </c>
      <c r="D33" s="263">
        <v>0.8438587616666664</v>
      </c>
      <c r="E33" s="264">
        <f t="shared" si="9"/>
        <v>0.48971896166666645</v>
      </c>
      <c r="F33" s="264">
        <f t="shared" si="8"/>
        <v>0</v>
      </c>
      <c r="G33" s="254">
        <v>0</v>
      </c>
      <c r="H33" s="254">
        <v>0</v>
      </c>
      <c r="I33" s="254">
        <f>I31</f>
        <v>0</v>
      </c>
      <c r="J33" s="263">
        <v>0.48971896166666645</v>
      </c>
      <c r="K33" s="263" t="str">
        <f>K31</f>
        <v>2</v>
      </c>
      <c r="L33" s="254">
        <v>0</v>
      </c>
      <c r="M33" s="254">
        <f>M31</f>
        <v>0</v>
      </c>
      <c r="N33" s="263">
        <v>0</v>
      </c>
      <c r="O33" s="263">
        <f>O31</f>
        <v>0</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0</v>
      </c>
      <c r="AC33" s="264">
        <f t="shared" si="7"/>
        <v>0.48971896166666645</v>
      </c>
      <c r="AE33" s="274">
        <v>0</v>
      </c>
      <c r="AF33" s="274">
        <f>AF31</f>
        <v>0</v>
      </c>
      <c r="AG33" s="278">
        <v>0</v>
      </c>
      <c r="AH33" s="278">
        <v>0</v>
      </c>
    </row>
    <row r="34" spans="1:34" ht="47.25" x14ac:dyDescent="0.25">
      <c r="A34" s="60" t="s">
        <v>61</v>
      </c>
      <c r="B34" s="59" t="s">
        <v>170</v>
      </c>
      <c r="C34" s="253">
        <f>SUM(C35:C38)</f>
        <v>2.6555156583333326</v>
      </c>
      <c r="D34" s="261">
        <f t="shared" ref="D34:G34" si="10">SUM(D35:D38)</f>
        <v>4.2217055583333334</v>
      </c>
      <c r="E34" s="262">
        <f t="shared" si="9"/>
        <v>2.4485948083333331</v>
      </c>
      <c r="F34" s="262">
        <f t="shared" si="8"/>
        <v>0</v>
      </c>
      <c r="G34" s="253">
        <f t="shared" si="10"/>
        <v>1.5661899000000001</v>
      </c>
      <c r="H34" s="253">
        <f>SUM(H35:H38)</f>
        <v>0</v>
      </c>
      <c r="I34" s="253" t="s">
        <v>424</v>
      </c>
      <c r="J34" s="261">
        <f>SUM(J35:J38)</f>
        <v>2.4485948083333331</v>
      </c>
      <c r="K34" s="261" t="s">
        <v>424</v>
      </c>
      <c r="L34" s="253">
        <f>SUM(L35:L38)</f>
        <v>0</v>
      </c>
      <c r="M34" s="253" t="s">
        <v>424</v>
      </c>
      <c r="N34" s="261">
        <f>SUM(N35:N38)</f>
        <v>0</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0</v>
      </c>
      <c r="AC34" s="264">
        <f t="shared" si="7"/>
        <v>2.4485948083333331</v>
      </c>
      <c r="AD34" s="204"/>
      <c r="AE34" s="273">
        <f>SUM(AE35:AE38)</f>
        <v>0</v>
      </c>
      <c r="AF34" s="273" t="s">
        <v>424</v>
      </c>
      <c r="AG34" s="278">
        <v>0</v>
      </c>
      <c r="AH34" s="278">
        <v>0</v>
      </c>
    </row>
    <row r="35" spans="1:34" x14ac:dyDescent="0.25">
      <c r="A35" s="60" t="s">
        <v>169</v>
      </c>
      <c r="B35" s="42" t="s">
        <v>168</v>
      </c>
      <c r="C35" s="254">
        <v>0.2045091</v>
      </c>
      <c r="D35" s="263">
        <v>0.59950910000000002</v>
      </c>
      <c r="E35" s="264">
        <f t="shared" si="9"/>
        <v>0</v>
      </c>
      <c r="F35" s="264">
        <f t="shared" si="8"/>
        <v>0</v>
      </c>
      <c r="G35" s="254">
        <v>0.39500000000000002</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1.6298426579468475</v>
      </c>
      <c r="D36" s="263">
        <v>2.4299918779468475</v>
      </c>
      <c r="E36" s="264">
        <f t="shared" si="9"/>
        <v>1.6298426579468475</v>
      </c>
      <c r="F36" s="264">
        <f t="shared" si="8"/>
        <v>0</v>
      </c>
      <c r="G36" s="254">
        <v>0.80014921999999999</v>
      </c>
      <c r="H36" s="254">
        <v>0</v>
      </c>
      <c r="I36" s="254">
        <v>0</v>
      </c>
      <c r="J36" s="263">
        <v>1.6298426579468475</v>
      </c>
      <c r="K36" s="265" t="s">
        <v>61</v>
      </c>
      <c r="L36" s="254">
        <v>0</v>
      </c>
      <c r="M36" s="254">
        <v>0</v>
      </c>
      <c r="N36" s="263">
        <v>0</v>
      </c>
      <c r="O36" s="265">
        <v>0</v>
      </c>
      <c r="P36" s="254">
        <v>0</v>
      </c>
      <c r="Q36" s="255">
        <v>0</v>
      </c>
      <c r="R36" s="263">
        <v>0</v>
      </c>
      <c r="S36" s="265">
        <v>0</v>
      </c>
      <c r="T36" s="254">
        <v>0</v>
      </c>
      <c r="U36" s="255">
        <v>0</v>
      </c>
      <c r="V36" s="263">
        <v>0</v>
      </c>
      <c r="W36" s="265">
        <v>0</v>
      </c>
      <c r="X36" s="254">
        <v>0</v>
      </c>
      <c r="Y36" s="255">
        <v>0</v>
      </c>
      <c r="Z36" s="263">
        <v>0</v>
      </c>
      <c r="AA36" s="265">
        <v>0</v>
      </c>
      <c r="AB36" s="254">
        <f t="shared" si="6"/>
        <v>0</v>
      </c>
      <c r="AC36" s="264">
        <f t="shared" si="7"/>
        <v>1.6298426579468475</v>
      </c>
      <c r="AE36" s="274">
        <v>0</v>
      </c>
      <c r="AF36" s="275">
        <v>0</v>
      </c>
      <c r="AG36" s="278">
        <v>0</v>
      </c>
      <c r="AH36" s="278">
        <v>0</v>
      </c>
    </row>
    <row r="37" spans="1:34" x14ac:dyDescent="0.25">
      <c r="A37" s="60" t="s">
        <v>165</v>
      </c>
      <c r="B37" s="42" t="s">
        <v>164</v>
      </c>
      <c r="C37" s="254">
        <v>0.71500763654639787</v>
      </c>
      <c r="D37" s="263">
        <v>0.9899360265463979</v>
      </c>
      <c r="E37" s="264">
        <f t="shared" si="9"/>
        <v>0.71500763654639787</v>
      </c>
      <c r="F37" s="264">
        <f t="shared" si="8"/>
        <v>0</v>
      </c>
      <c r="G37" s="254">
        <v>0.27492839000000002</v>
      </c>
      <c r="H37" s="254">
        <v>0</v>
      </c>
      <c r="I37" s="254">
        <v>0</v>
      </c>
      <c r="J37" s="263">
        <v>0.71500763654639787</v>
      </c>
      <c r="K37" s="265" t="s">
        <v>61</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0.71500763654639787</v>
      </c>
      <c r="AE37" s="274">
        <v>0</v>
      </c>
      <c r="AF37" s="275">
        <v>0</v>
      </c>
      <c r="AG37" s="278">
        <v>0</v>
      </c>
      <c r="AH37" s="278">
        <v>0</v>
      </c>
    </row>
    <row r="38" spans="1:34" x14ac:dyDescent="0.25">
      <c r="A38" s="60" t="s">
        <v>163</v>
      </c>
      <c r="B38" s="42" t="s">
        <v>162</v>
      </c>
      <c r="C38" s="254">
        <v>0.10615626384008761</v>
      </c>
      <c r="D38" s="263">
        <v>0.20226855384008763</v>
      </c>
      <c r="E38" s="264">
        <f t="shared" si="9"/>
        <v>0.10374451384008762</v>
      </c>
      <c r="F38" s="264">
        <f t="shared" si="8"/>
        <v>0</v>
      </c>
      <c r="G38" s="254">
        <v>9.6112290000000003E-2</v>
      </c>
      <c r="H38" s="254">
        <v>0</v>
      </c>
      <c r="I38" s="254">
        <v>0</v>
      </c>
      <c r="J38" s="263">
        <v>0.10374451384008762</v>
      </c>
      <c r="K38" s="265" t="s">
        <v>61</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0.10374451384008762</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10</v>
      </c>
      <c r="D46" s="263">
        <v>7</v>
      </c>
      <c r="E46" s="264">
        <f t="shared" si="9"/>
        <v>5</v>
      </c>
      <c r="F46" s="264">
        <f t="shared" si="8"/>
        <v>0</v>
      </c>
      <c r="G46" s="254">
        <v>2</v>
      </c>
      <c r="H46" s="254">
        <v>5</v>
      </c>
      <c r="I46" s="255">
        <v>0</v>
      </c>
      <c r="J46" s="263">
        <v>5</v>
      </c>
      <c r="K46" s="265" t="s">
        <v>60</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5</v>
      </c>
      <c r="AC46" s="264">
        <f t="shared" si="7"/>
        <v>5</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10</v>
      </c>
      <c r="D54" s="263">
        <v>7</v>
      </c>
      <c r="E54" s="264">
        <f t="shared" si="9"/>
        <v>5</v>
      </c>
      <c r="F54" s="264">
        <f t="shared" si="8"/>
        <v>0</v>
      </c>
      <c r="G54" s="254">
        <v>2</v>
      </c>
      <c r="H54" s="254">
        <v>5</v>
      </c>
      <c r="I54" s="255">
        <v>0</v>
      </c>
      <c r="J54" s="263">
        <v>5</v>
      </c>
      <c r="K54" s="265" t="s">
        <v>60</v>
      </c>
      <c r="L54" s="254">
        <v>0</v>
      </c>
      <c r="M54" s="255">
        <v>0</v>
      </c>
      <c r="N54" s="263">
        <v>0</v>
      </c>
      <c r="O54" s="265">
        <v>0</v>
      </c>
      <c r="P54" s="254">
        <v>0</v>
      </c>
      <c r="Q54" s="255">
        <v>0</v>
      </c>
      <c r="R54" s="263">
        <v>0</v>
      </c>
      <c r="S54" s="265">
        <v>0</v>
      </c>
      <c r="T54" s="254">
        <v>0</v>
      </c>
      <c r="U54" s="255">
        <v>0</v>
      </c>
      <c r="V54" s="263">
        <v>0</v>
      </c>
      <c r="W54" s="265">
        <v>0</v>
      </c>
      <c r="X54" s="254">
        <v>0</v>
      </c>
      <c r="Y54" s="255">
        <v>0</v>
      </c>
      <c r="Z54" s="263">
        <v>0</v>
      </c>
      <c r="AA54" s="265">
        <v>0</v>
      </c>
      <c r="AB54" s="254">
        <f t="shared" si="6"/>
        <v>5</v>
      </c>
      <c r="AC54" s="264">
        <f t="shared" si="7"/>
        <v>5</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4.3675341977357744</v>
      </c>
      <c r="D56" s="263">
        <v>4.2217055583333334</v>
      </c>
      <c r="E56" s="264">
        <f t="shared" si="9"/>
        <v>2.8933217383333329</v>
      </c>
      <c r="F56" s="264">
        <f t="shared" si="8"/>
        <v>0</v>
      </c>
      <c r="G56" s="254">
        <v>1.32838382</v>
      </c>
      <c r="H56" s="254">
        <v>0</v>
      </c>
      <c r="I56" s="255">
        <v>0</v>
      </c>
      <c r="J56" s="263">
        <v>2.8933217383333329</v>
      </c>
      <c r="K56" s="265" t="s">
        <v>60</v>
      </c>
      <c r="L56" s="254">
        <v>0</v>
      </c>
      <c r="M56" s="255">
        <v>0</v>
      </c>
      <c r="N56" s="263">
        <v>0</v>
      </c>
      <c r="O56" s="265">
        <v>0</v>
      </c>
      <c r="P56" s="254">
        <v>0</v>
      </c>
      <c r="Q56" s="255">
        <v>0</v>
      </c>
      <c r="R56" s="263">
        <v>0</v>
      </c>
      <c r="S56" s="265">
        <v>0</v>
      </c>
      <c r="T56" s="254">
        <v>0</v>
      </c>
      <c r="U56" s="255">
        <v>0</v>
      </c>
      <c r="V56" s="263">
        <v>0</v>
      </c>
      <c r="W56" s="265">
        <v>0</v>
      </c>
      <c r="X56" s="254">
        <v>0</v>
      </c>
      <c r="Y56" s="255">
        <v>0</v>
      </c>
      <c r="Z56" s="263">
        <v>0</v>
      </c>
      <c r="AA56" s="265">
        <v>0</v>
      </c>
      <c r="AB56" s="254">
        <f t="shared" si="6"/>
        <v>0</v>
      </c>
      <c r="AC56" s="264">
        <f t="shared" si="7"/>
        <v>2.8933217383333329</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10</v>
      </c>
      <c r="D61" s="263">
        <v>7</v>
      </c>
      <c r="E61" s="264">
        <f t="shared" si="9"/>
        <v>5</v>
      </c>
      <c r="F61" s="264">
        <f t="shared" si="8"/>
        <v>0</v>
      </c>
      <c r="G61" s="254">
        <v>2</v>
      </c>
      <c r="H61" s="254">
        <v>5</v>
      </c>
      <c r="I61" s="255">
        <v>0</v>
      </c>
      <c r="J61" s="263">
        <v>5</v>
      </c>
      <c r="K61" s="265" t="s">
        <v>60</v>
      </c>
      <c r="L61" s="254">
        <v>0</v>
      </c>
      <c r="M61" s="255">
        <v>0</v>
      </c>
      <c r="N61" s="263">
        <v>0</v>
      </c>
      <c r="O61" s="265">
        <v>0</v>
      </c>
      <c r="P61" s="254">
        <v>0</v>
      </c>
      <c r="Q61" s="255">
        <v>0</v>
      </c>
      <c r="R61" s="263">
        <v>0</v>
      </c>
      <c r="S61" s="265">
        <v>0</v>
      </c>
      <c r="T61" s="254">
        <v>0</v>
      </c>
      <c r="U61" s="255">
        <v>0</v>
      </c>
      <c r="V61" s="263">
        <v>0</v>
      </c>
      <c r="W61" s="265">
        <v>0</v>
      </c>
      <c r="X61" s="254">
        <v>0</v>
      </c>
      <c r="Y61" s="255">
        <v>0</v>
      </c>
      <c r="Z61" s="263">
        <v>0</v>
      </c>
      <c r="AA61" s="265">
        <v>0</v>
      </c>
      <c r="AB61" s="254">
        <f t="shared" si="6"/>
        <v>5</v>
      </c>
      <c r="AC61" s="264">
        <f t="shared" si="7"/>
        <v>5</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55" t="s">
        <v>448</v>
      </c>
      <c r="C69" s="455"/>
      <c r="D69" s="455"/>
      <c r="E69" s="455"/>
      <c r="F69" s="455"/>
      <c r="G69" s="455"/>
      <c r="H69" s="455"/>
      <c r="I69" s="455"/>
      <c r="J69" s="455"/>
      <c r="K69" s="455"/>
      <c r="L69" s="455"/>
      <c r="M69" s="455"/>
      <c r="N69" s="455"/>
      <c r="O69" s="455"/>
      <c r="P69" s="455"/>
      <c r="Q69" s="455"/>
      <c r="R69" s="455"/>
      <c r="S69" s="455"/>
      <c r="T69" s="455"/>
      <c r="U69" s="455"/>
      <c r="V69" s="455"/>
      <c r="W69" s="455"/>
      <c r="X69" s="455"/>
      <c r="Y69" s="455"/>
      <c r="Z69" s="455"/>
      <c r="AA69" s="455"/>
      <c r="AB69" s="455"/>
      <c r="AC69" s="455"/>
    </row>
    <row r="70" spans="1:34" ht="32.25" customHeight="1" x14ac:dyDescent="0.25">
      <c r="B70" s="452"/>
      <c r="C70" s="452"/>
      <c r="D70" s="452"/>
      <c r="E70" s="452"/>
      <c r="F70" s="452"/>
      <c r="G70" s="452"/>
      <c r="H70" s="452"/>
      <c r="I70" s="452"/>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53"/>
      <c r="C72" s="453"/>
      <c r="D72" s="453"/>
      <c r="E72" s="453"/>
      <c r="F72" s="453"/>
      <c r="G72" s="453"/>
      <c r="H72" s="453"/>
      <c r="I72" s="453"/>
      <c r="J72" s="196"/>
      <c r="K72" s="196"/>
    </row>
    <row r="74" spans="1:34" ht="36.75" customHeight="1" x14ac:dyDescent="0.25">
      <c r="B74" s="452"/>
      <c r="C74" s="452"/>
      <c r="D74" s="452"/>
      <c r="E74" s="452"/>
      <c r="F74" s="452"/>
      <c r="G74" s="452"/>
      <c r="H74" s="452"/>
      <c r="I74" s="452"/>
      <c r="J74" s="195"/>
      <c r="K74" s="195"/>
    </row>
    <row r="75" spans="1:34" x14ac:dyDescent="0.25">
      <c r="B75" s="56"/>
      <c r="C75" s="256"/>
      <c r="D75" s="266"/>
      <c r="E75" s="266"/>
      <c r="F75" s="266"/>
      <c r="N75" s="200"/>
    </row>
    <row r="76" spans="1:34" ht="51" customHeight="1" x14ac:dyDescent="0.25">
      <c r="B76" s="452"/>
      <c r="C76" s="452"/>
      <c r="D76" s="452"/>
      <c r="E76" s="452"/>
      <c r="F76" s="452"/>
      <c r="G76" s="452"/>
      <c r="H76" s="452"/>
      <c r="I76" s="452"/>
      <c r="J76" s="195"/>
      <c r="K76" s="195"/>
      <c r="N76" s="200"/>
    </row>
    <row r="77" spans="1:34" ht="32.25" customHeight="1" x14ac:dyDescent="0.25">
      <c r="B77" s="453"/>
      <c r="C77" s="453"/>
      <c r="D77" s="453"/>
      <c r="E77" s="453"/>
      <c r="F77" s="453"/>
      <c r="G77" s="453"/>
      <c r="H77" s="453"/>
      <c r="I77" s="453"/>
      <c r="J77" s="196"/>
      <c r="K77" s="196"/>
    </row>
    <row r="78" spans="1:34" ht="51.75" customHeight="1" x14ac:dyDescent="0.25">
      <c r="B78" s="452"/>
      <c r="C78" s="452"/>
      <c r="D78" s="452"/>
      <c r="E78" s="452"/>
      <c r="F78" s="452"/>
      <c r="G78" s="452"/>
      <c r="H78" s="452"/>
      <c r="I78" s="452"/>
      <c r="J78" s="195"/>
      <c r="K78" s="195"/>
    </row>
    <row r="79" spans="1:34" ht="21.75" customHeight="1" x14ac:dyDescent="0.25">
      <c r="B79" s="454"/>
      <c r="C79" s="454"/>
      <c r="D79" s="454"/>
      <c r="E79" s="454"/>
      <c r="F79" s="454"/>
      <c r="G79" s="454"/>
      <c r="H79" s="454"/>
      <c r="I79" s="454"/>
      <c r="J79" s="197"/>
      <c r="K79" s="197"/>
      <c r="L79" s="55"/>
      <c r="M79" s="55"/>
    </row>
    <row r="80" spans="1:34" ht="23.25" customHeight="1" x14ac:dyDescent="0.25">
      <c r="B80" s="55"/>
      <c r="C80" s="257"/>
      <c r="D80" s="267"/>
      <c r="E80" s="267"/>
      <c r="F80" s="267"/>
    </row>
    <row r="81" spans="2:11" ht="18.75" customHeight="1" x14ac:dyDescent="0.25">
      <c r="B81" s="451"/>
      <c r="C81" s="451"/>
      <c r="D81" s="451"/>
      <c r="E81" s="451"/>
      <c r="F81" s="451"/>
      <c r="G81" s="451"/>
      <c r="H81" s="451"/>
      <c r="I81" s="451"/>
      <c r="J81" s="198"/>
      <c r="K81" s="198"/>
    </row>
  </sheetData>
  <autoFilter ref="A23:AF69" xr:uid="{00000000-0009-0000-0000-00000A000000}"/>
  <mergeCells count="43">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M_00.0015.000015</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59" t="s">
        <v>402</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c r="AW21" s="459"/>
    </row>
    <row r="22" spans="1:56" s="20" customFormat="1" ht="58.5" customHeight="1" x14ac:dyDescent="0.25">
      <c r="A22" s="460" t="s">
        <v>50</v>
      </c>
      <c r="B22" s="463" t="s">
        <v>24</v>
      </c>
      <c r="C22" s="460" t="s">
        <v>49</v>
      </c>
      <c r="D22" s="460" t="s">
        <v>48</v>
      </c>
      <c r="E22" s="466" t="s">
        <v>413</v>
      </c>
      <c r="F22" s="467"/>
      <c r="G22" s="467"/>
      <c r="H22" s="467"/>
      <c r="I22" s="467"/>
      <c r="J22" s="467"/>
      <c r="K22" s="467"/>
      <c r="L22" s="468"/>
      <c r="M22" s="460" t="s">
        <v>47</v>
      </c>
      <c r="N22" s="460" t="s">
        <v>46</v>
      </c>
      <c r="O22" s="460" t="s">
        <v>45</v>
      </c>
      <c r="P22" s="469" t="s">
        <v>205</v>
      </c>
      <c r="Q22" s="469" t="s">
        <v>44</v>
      </c>
      <c r="R22" s="469" t="s">
        <v>43</v>
      </c>
      <c r="S22" s="469" t="s">
        <v>42</v>
      </c>
      <c r="T22" s="469"/>
      <c r="U22" s="470" t="s">
        <v>41</v>
      </c>
      <c r="V22" s="470" t="s">
        <v>40</v>
      </c>
      <c r="W22" s="469" t="s">
        <v>39</v>
      </c>
      <c r="X22" s="469" t="s">
        <v>38</v>
      </c>
      <c r="Y22" s="469" t="s">
        <v>37</v>
      </c>
      <c r="Z22" s="483" t="s">
        <v>36</v>
      </c>
      <c r="AA22" s="469" t="s">
        <v>35</v>
      </c>
      <c r="AB22" s="469" t="s">
        <v>34</v>
      </c>
      <c r="AC22" s="469" t="s">
        <v>33</v>
      </c>
      <c r="AD22" s="469" t="s">
        <v>32</v>
      </c>
      <c r="AE22" s="469" t="s">
        <v>430</v>
      </c>
      <c r="AF22" s="469" t="s">
        <v>31</v>
      </c>
      <c r="AG22" s="469"/>
      <c r="AH22" s="469"/>
      <c r="AI22" s="469"/>
      <c r="AJ22" s="469"/>
      <c r="AK22" s="469"/>
      <c r="AL22" s="469"/>
      <c r="AM22" s="469" t="s">
        <v>30</v>
      </c>
      <c r="AN22" s="469"/>
      <c r="AO22" s="469"/>
      <c r="AP22" s="469"/>
      <c r="AQ22" s="469" t="s">
        <v>29</v>
      </c>
      <c r="AR22" s="469"/>
      <c r="AS22" s="469" t="s">
        <v>28</v>
      </c>
      <c r="AT22" s="469" t="s">
        <v>27</v>
      </c>
      <c r="AU22" s="469" t="s">
        <v>441</v>
      </c>
      <c r="AV22" s="469" t="s">
        <v>26</v>
      </c>
      <c r="AW22" s="473" t="s">
        <v>25</v>
      </c>
      <c r="AX22" s="456" t="s">
        <v>506</v>
      </c>
      <c r="AY22" s="456" t="s">
        <v>507</v>
      </c>
      <c r="AZ22" s="456" t="s">
        <v>433</v>
      </c>
      <c r="BA22" s="456" t="s">
        <v>434</v>
      </c>
      <c r="BB22" s="456" t="s">
        <v>329</v>
      </c>
      <c r="BC22" s="456"/>
      <c r="BD22" s="456"/>
    </row>
    <row r="23" spans="1:56" s="20" customFormat="1" ht="64.5" customHeight="1" x14ac:dyDescent="0.25">
      <c r="A23" s="461"/>
      <c r="B23" s="464"/>
      <c r="C23" s="461"/>
      <c r="D23" s="461"/>
      <c r="E23" s="475" t="s">
        <v>23</v>
      </c>
      <c r="F23" s="477" t="s">
        <v>129</v>
      </c>
      <c r="G23" s="477" t="s">
        <v>128</v>
      </c>
      <c r="H23" s="477" t="s">
        <v>127</v>
      </c>
      <c r="I23" s="481" t="s">
        <v>348</v>
      </c>
      <c r="J23" s="481" t="s">
        <v>349</v>
      </c>
      <c r="K23" s="481" t="s">
        <v>350</v>
      </c>
      <c r="L23" s="477" t="s">
        <v>78</v>
      </c>
      <c r="M23" s="461"/>
      <c r="N23" s="461"/>
      <c r="O23" s="461"/>
      <c r="P23" s="469"/>
      <c r="Q23" s="469"/>
      <c r="R23" s="469"/>
      <c r="S23" s="479" t="s">
        <v>1</v>
      </c>
      <c r="T23" s="479" t="s">
        <v>11</v>
      </c>
      <c r="U23" s="470"/>
      <c r="V23" s="470"/>
      <c r="W23" s="469"/>
      <c r="X23" s="469"/>
      <c r="Y23" s="469"/>
      <c r="Z23" s="469"/>
      <c r="AA23" s="469"/>
      <c r="AB23" s="469"/>
      <c r="AC23" s="469"/>
      <c r="AD23" s="469"/>
      <c r="AE23" s="469"/>
      <c r="AF23" s="469" t="s">
        <v>22</v>
      </c>
      <c r="AG23" s="469"/>
      <c r="AH23" s="469"/>
      <c r="AI23" s="469" t="s">
        <v>21</v>
      </c>
      <c r="AJ23" s="469"/>
      <c r="AK23" s="460" t="s">
        <v>20</v>
      </c>
      <c r="AL23" s="460" t="s">
        <v>19</v>
      </c>
      <c r="AM23" s="460" t="s">
        <v>18</v>
      </c>
      <c r="AN23" s="460" t="s">
        <v>17</v>
      </c>
      <c r="AO23" s="460" t="s">
        <v>16</v>
      </c>
      <c r="AP23" s="460" t="s">
        <v>15</v>
      </c>
      <c r="AQ23" s="460" t="s">
        <v>14</v>
      </c>
      <c r="AR23" s="471" t="s">
        <v>11</v>
      </c>
      <c r="AS23" s="469"/>
      <c r="AT23" s="469"/>
      <c r="AU23" s="469"/>
      <c r="AV23" s="469"/>
      <c r="AW23" s="474"/>
      <c r="AX23" s="457"/>
      <c r="AY23" s="457"/>
      <c r="AZ23" s="457"/>
      <c r="BA23" s="457"/>
      <c r="BB23" s="457"/>
      <c r="BC23" s="457"/>
      <c r="BD23" s="457"/>
    </row>
    <row r="24" spans="1:56" s="20" customFormat="1" ht="96.75" customHeight="1" x14ac:dyDescent="0.25">
      <c r="A24" s="462"/>
      <c r="B24" s="465"/>
      <c r="C24" s="462"/>
      <c r="D24" s="462"/>
      <c r="E24" s="476"/>
      <c r="F24" s="478"/>
      <c r="G24" s="478"/>
      <c r="H24" s="478"/>
      <c r="I24" s="482"/>
      <c r="J24" s="482"/>
      <c r="K24" s="482"/>
      <c r="L24" s="478"/>
      <c r="M24" s="462"/>
      <c r="N24" s="462"/>
      <c r="O24" s="462"/>
      <c r="P24" s="469"/>
      <c r="Q24" s="469"/>
      <c r="R24" s="469"/>
      <c r="S24" s="480"/>
      <c r="T24" s="480"/>
      <c r="U24" s="470"/>
      <c r="V24" s="470"/>
      <c r="W24" s="469"/>
      <c r="X24" s="469"/>
      <c r="Y24" s="469"/>
      <c r="Z24" s="469"/>
      <c r="AA24" s="469"/>
      <c r="AB24" s="469"/>
      <c r="AC24" s="469"/>
      <c r="AD24" s="469"/>
      <c r="AE24" s="469"/>
      <c r="AF24" s="115" t="s">
        <v>13</v>
      </c>
      <c r="AG24" s="149" t="s">
        <v>431</v>
      </c>
      <c r="AH24" s="115" t="s">
        <v>12</v>
      </c>
      <c r="AI24" s="116" t="s">
        <v>1</v>
      </c>
      <c r="AJ24" s="116" t="s">
        <v>11</v>
      </c>
      <c r="AK24" s="462"/>
      <c r="AL24" s="462"/>
      <c r="AM24" s="462"/>
      <c r="AN24" s="462"/>
      <c r="AO24" s="462"/>
      <c r="AP24" s="462"/>
      <c r="AQ24" s="462"/>
      <c r="AR24" s="472"/>
      <c r="AS24" s="469"/>
      <c r="AT24" s="469"/>
      <c r="AU24" s="469"/>
      <c r="AV24" s="469"/>
      <c r="AW24" s="474"/>
      <c r="AX24" s="458"/>
      <c r="AY24" s="458"/>
      <c r="AZ24" s="458"/>
      <c r="BA24" s="458"/>
      <c r="BB24" s="458"/>
      <c r="BC24" s="458"/>
      <c r="BD24" s="458"/>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45900</v>
      </c>
      <c r="E26" s="173">
        <v>7</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9921.784439134166</v>
      </c>
      <c r="Q26" s="173" t="s">
        <v>424</v>
      </c>
      <c r="R26" s="175">
        <f>SUM(R27:R86)</f>
        <v>9921.7844299999997</v>
      </c>
      <c r="S26" s="173" t="s">
        <v>424</v>
      </c>
      <c r="T26" s="173" t="s">
        <v>424</v>
      </c>
      <c r="U26" s="173" t="s">
        <v>424</v>
      </c>
      <c r="V26" s="173" t="s">
        <v>424</v>
      </c>
      <c r="W26" s="173" t="s">
        <v>424</v>
      </c>
      <c r="X26" s="173" t="s">
        <v>424</v>
      </c>
      <c r="Y26" s="173" t="s">
        <v>424</v>
      </c>
      <c r="Z26" s="173" t="s">
        <v>424</v>
      </c>
      <c r="AA26" s="173" t="s">
        <v>424</v>
      </c>
      <c r="AB26" s="175">
        <f>SUM(AB27:AB86)</f>
        <v>7034.4510000000009</v>
      </c>
      <c r="AC26" s="173" t="s">
        <v>424</v>
      </c>
      <c r="AD26" s="175">
        <f>SUM(AD27:AD86)</f>
        <v>11853.654972</v>
      </c>
      <c r="AE26" s="175">
        <f>SUM(AE27:AE86)</f>
        <v>9728.8161720000007</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1770.6990000000001</v>
      </c>
      <c r="AY26" s="175">
        <f t="shared" si="46"/>
        <v>2124.8388000000004</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511</v>
      </c>
      <c r="N27" s="205" t="s">
        <v>512</v>
      </c>
      <c r="O27" s="205" t="s">
        <v>513</v>
      </c>
      <c r="P27" s="206">
        <v>2843.5948145670827</v>
      </c>
      <c r="Q27" s="205" t="s">
        <v>514</v>
      </c>
      <c r="R27" s="206">
        <v>2843.5948100000001</v>
      </c>
      <c r="S27" s="205" t="s">
        <v>515</v>
      </c>
      <c r="T27" s="205" t="s">
        <v>515</v>
      </c>
      <c r="U27" s="205">
        <v>3</v>
      </c>
      <c r="V27" s="205">
        <v>2</v>
      </c>
      <c r="W27" s="205" t="s">
        <v>516</v>
      </c>
      <c r="X27" s="205" t="s">
        <v>517</v>
      </c>
      <c r="Y27" s="205" t="s">
        <v>424</v>
      </c>
      <c r="Z27" s="205">
        <v>1</v>
      </c>
      <c r="AA27" s="205">
        <v>2829.3760000000002</v>
      </c>
      <c r="AB27" s="206">
        <v>2829.3760000000002</v>
      </c>
      <c r="AC27" s="205" t="s">
        <v>518</v>
      </c>
      <c r="AD27" s="206">
        <v>3395.2512000000002</v>
      </c>
      <c r="AE27" s="247">
        <f>IF(IFERROR(AD27-AY27,"нд")&lt;0,0,IFERROR(AD27-AY27,"нд"))</f>
        <v>3395.2512000000002</v>
      </c>
      <c r="AF27" s="205">
        <v>32413445491</v>
      </c>
      <c r="AG27" s="205" t="s">
        <v>519</v>
      </c>
      <c r="AH27" s="205" t="s">
        <v>520</v>
      </c>
      <c r="AI27" s="207">
        <v>45382</v>
      </c>
      <c r="AJ27" s="207">
        <v>45380</v>
      </c>
      <c r="AK27" s="207">
        <v>45397</v>
      </c>
      <c r="AL27" s="207">
        <v>45433</v>
      </c>
      <c r="AM27" s="205" t="s">
        <v>424</v>
      </c>
      <c r="AN27" s="205" t="s">
        <v>424</v>
      </c>
      <c r="AO27" s="205" t="s">
        <v>424</v>
      </c>
      <c r="AP27" s="205" t="s">
        <v>424</v>
      </c>
      <c r="AQ27" s="207">
        <v>45443</v>
      </c>
      <c r="AR27" s="207">
        <v>45453</v>
      </c>
      <c r="AS27" s="207">
        <v>45443</v>
      </c>
      <c r="AT27" s="207">
        <v>45453</v>
      </c>
      <c r="AU27" s="207">
        <v>45657</v>
      </c>
      <c r="AV27" s="205" t="s">
        <v>424</v>
      </c>
      <c r="AW27" s="205" t="s">
        <v>521</v>
      </c>
      <c r="AX27" s="208">
        <v>0</v>
      </c>
      <c r="AY27" s="208">
        <v>0</v>
      </c>
      <c r="AZ27" s="206" t="s">
        <v>522</v>
      </c>
      <c r="BA27" s="206" t="s">
        <v>511</v>
      </c>
      <c r="BB27" s="206" t="s">
        <v>518</v>
      </c>
      <c r="BC27" s="206" t="s">
        <v>523</v>
      </c>
      <c r="BD27" s="206" t="str">
        <f>CONCATENATE(BB27,", ",BA27,", ",N27,", ","договор № ",BC27)</f>
        <v>ОБЩЕСТВО С ОГРАНИЧЕННОЙ ОТВЕТСТВЕННОСТЬЮ "СЛК-МОНТАЖ", ПИР, СМР, ПНР, Выполнение проектно-изыскательских и строительно-монтажных и пуско-наладочных работ по проекту "Техническое перевооружение систем охранной сигнализации и видеонаблюдения на ПС 220 кВ Строительная", договор № ИП-24-00122 от 10.06.2024</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511</v>
      </c>
      <c r="N28" s="205" t="s">
        <v>512</v>
      </c>
      <c r="O28" s="205" t="s">
        <v>513</v>
      </c>
      <c r="P28" s="206">
        <v>2843.5948145670827</v>
      </c>
      <c r="Q28" s="205" t="s">
        <v>514</v>
      </c>
      <c r="R28" s="206">
        <v>2843.5948100000001</v>
      </c>
      <c r="S28" s="205" t="s">
        <v>515</v>
      </c>
      <c r="T28" s="205" t="s">
        <v>515</v>
      </c>
      <c r="U28" s="205">
        <v>3</v>
      </c>
      <c r="V28" s="205">
        <v>2</v>
      </c>
      <c r="W28" s="205" t="s">
        <v>516</v>
      </c>
      <c r="X28" s="205" t="s">
        <v>517</v>
      </c>
      <c r="Y28" s="205" t="s">
        <v>424</v>
      </c>
      <c r="Z28" s="205">
        <v>1</v>
      </c>
      <c r="AA28" s="205">
        <v>2829.3760000000002</v>
      </c>
      <c r="AB28" s="206">
        <v>2829.3760000000002</v>
      </c>
      <c r="AC28" s="205" t="s">
        <v>518</v>
      </c>
      <c r="AD28" s="206">
        <v>3395.2512000000002</v>
      </c>
      <c r="AE28" s="247">
        <f t="shared" ref="AE28:AE86" si="49">IF(IFERROR(AD28-AY28,"нд")&lt;0,0,IFERROR(AD28-AY28,"нд"))</f>
        <v>3395.2512000000002</v>
      </c>
      <c r="AF28" s="205">
        <v>32413445491</v>
      </c>
      <c r="AG28" s="205" t="s">
        <v>519</v>
      </c>
      <c r="AH28" s="205" t="s">
        <v>520</v>
      </c>
      <c r="AI28" s="207">
        <v>45382</v>
      </c>
      <c r="AJ28" s="207">
        <v>45380</v>
      </c>
      <c r="AK28" s="207">
        <v>45397</v>
      </c>
      <c r="AL28" s="207">
        <v>45433</v>
      </c>
      <c r="AM28" s="205" t="s">
        <v>424</v>
      </c>
      <c r="AN28" s="205" t="s">
        <v>424</v>
      </c>
      <c r="AO28" s="205" t="s">
        <v>424</v>
      </c>
      <c r="AP28" s="205" t="s">
        <v>424</v>
      </c>
      <c r="AQ28" s="207">
        <v>45443</v>
      </c>
      <c r="AR28" s="207">
        <v>45453</v>
      </c>
      <c r="AS28" s="207">
        <v>45443</v>
      </c>
      <c r="AT28" s="207">
        <v>45453</v>
      </c>
      <c r="AU28" s="207">
        <v>45657</v>
      </c>
      <c r="AV28" s="205" t="s">
        <v>424</v>
      </c>
      <c r="AW28" s="205" t="s">
        <v>521</v>
      </c>
      <c r="AX28" s="206">
        <v>0</v>
      </c>
      <c r="AY28" s="206">
        <v>0</v>
      </c>
      <c r="AZ28" s="206" t="s">
        <v>522</v>
      </c>
      <c r="BA28" s="206" t="s">
        <v>511</v>
      </c>
      <c r="BB28" s="206" t="s">
        <v>518</v>
      </c>
      <c r="BC28" s="206" t="s">
        <v>524</v>
      </c>
      <c r="BD28" s="206" t="str">
        <f t="shared" ref="BD28:BD86" si="50">CONCATENATE(BB28,", ",BA28,", ",N28,", ","договор № ",BC28)</f>
        <v>ОБЩЕСТВО С ОГРАНИЧЕННОЙ ОТВЕТСТВЕННОСТЬЮ "СЛК-МОНТАЖ", ПИР, СМР, ПНР, Выполнение проектно-изыскательских и строительно-монтажных и пуско-наладочных работ по проекту "Техническое перевооружение систем охранной сигнализации и видеонаблюдения на ПС 220 кВ Строительная", договор № ИП-24-00122 от 10.06.2024 (договор расторгнут)</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511</v>
      </c>
      <c r="N29" s="205" t="s">
        <v>512</v>
      </c>
      <c r="O29" s="205" t="s">
        <v>513</v>
      </c>
      <c r="P29" s="206">
        <v>2843.5948100000001</v>
      </c>
      <c r="Q29" s="205" t="s">
        <v>514</v>
      </c>
      <c r="R29" s="206">
        <v>2843.5948100000001</v>
      </c>
      <c r="S29" s="205" t="s">
        <v>525</v>
      </c>
      <c r="T29" s="205" t="s">
        <v>525</v>
      </c>
      <c r="U29" s="205">
        <v>1</v>
      </c>
      <c r="V29" s="205">
        <v>1</v>
      </c>
      <c r="W29" s="205" t="s">
        <v>424</v>
      </c>
      <c r="X29" s="205" t="s">
        <v>424</v>
      </c>
      <c r="Y29" s="205" t="s">
        <v>424</v>
      </c>
      <c r="Z29" s="205" t="s">
        <v>424</v>
      </c>
      <c r="AA29" s="205" t="s">
        <v>424</v>
      </c>
      <c r="AB29" s="206" t="s">
        <v>424</v>
      </c>
      <c r="AC29" s="205" t="s">
        <v>526</v>
      </c>
      <c r="AD29" s="206">
        <v>3412.313772</v>
      </c>
      <c r="AE29" s="247">
        <f t="shared" si="49"/>
        <v>2938.313772</v>
      </c>
      <c r="AF29" s="205" t="s">
        <v>527</v>
      </c>
      <c r="AG29" s="205" t="s">
        <v>528</v>
      </c>
      <c r="AH29" s="205" t="s">
        <v>424</v>
      </c>
      <c r="AI29" s="207" t="s">
        <v>424</v>
      </c>
      <c r="AJ29" s="207" t="s">
        <v>424</v>
      </c>
      <c r="AK29" s="207" t="s">
        <v>424</v>
      </c>
      <c r="AL29" s="207" t="s">
        <v>424</v>
      </c>
      <c r="AM29" s="205" t="s">
        <v>529</v>
      </c>
      <c r="AN29" s="205" t="s">
        <v>530</v>
      </c>
      <c r="AO29" s="205">
        <v>45608</v>
      </c>
      <c r="AP29" s="205" t="s">
        <v>531</v>
      </c>
      <c r="AQ29" s="207">
        <v>45636</v>
      </c>
      <c r="AR29" s="207">
        <v>45636</v>
      </c>
      <c r="AS29" s="207">
        <v>45636</v>
      </c>
      <c r="AT29" s="207">
        <v>45636</v>
      </c>
      <c r="AU29" s="207" t="s">
        <v>424</v>
      </c>
      <c r="AV29" s="205" t="s">
        <v>424</v>
      </c>
      <c r="AW29" s="205" t="s">
        <v>424</v>
      </c>
      <c r="AX29" s="206">
        <v>395</v>
      </c>
      <c r="AY29" s="206">
        <v>474</v>
      </c>
      <c r="AZ29" s="206" t="s">
        <v>522</v>
      </c>
      <c r="BA29" s="206" t="s">
        <v>511</v>
      </c>
      <c r="BB29" s="206" t="s">
        <v>526</v>
      </c>
      <c r="BC29" s="206" t="s">
        <v>532</v>
      </c>
      <c r="BD29" s="206" t="str">
        <f t="shared" si="50"/>
        <v>ОБЩЕСТВО С ОГРАНИЧЕННОЙ ОТВЕТСТВЕННОСТЬЮ "ТЕХНОЛИНК", ПИР, СМР, ПНР, Выполнение проектно-изыскательских и строительно-монтажных и пуско-наладочных работ по проекту "Техническое перевооружение систем охранной сигнализации и видеонаблюдения на ПС 220 кВ Строительная", договор № ИП-24-00321 от 10.12.2024</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533</v>
      </c>
      <c r="N30" s="205" t="s">
        <v>534</v>
      </c>
      <c r="O30" s="205" t="s">
        <v>513</v>
      </c>
      <c r="P30" s="206">
        <v>1391</v>
      </c>
      <c r="Q30" s="205" t="s">
        <v>514</v>
      </c>
      <c r="R30" s="206">
        <v>1391</v>
      </c>
      <c r="S30" s="205" t="s">
        <v>515</v>
      </c>
      <c r="T30" s="205" t="s">
        <v>515</v>
      </c>
      <c r="U30" s="205">
        <v>3</v>
      </c>
      <c r="V30" s="205">
        <v>1</v>
      </c>
      <c r="W30" s="205" t="s">
        <v>526</v>
      </c>
      <c r="X30" s="205">
        <v>1375.6990000000001</v>
      </c>
      <c r="Y30" s="205" t="s">
        <v>527</v>
      </c>
      <c r="Z30" s="205">
        <v>1</v>
      </c>
      <c r="AA30" s="205">
        <v>1375.6990000000001</v>
      </c>
      <c r="AB30" s="206">
        <v>1375.6990000000001</v>
      </c>
      <c r="AC30" s="205" t="s">
        <v>526</v>
      </c>
      <c r="AD30" s="206">
        <v>1650.8388</v>
      </c>
      <c r="AE30" s="247">
        <f t="shared" si="49"/>
        <v>0</v>
      </c>
      <c r="AF30" s="205" t="s">
        <v>535</v>
      </c>
      <c r="AG30" s="205" t="s">
        <v>519</v>
      </c>
      <c r="AH30" s="205" t="s">
        <v>520</v>
      </c>
      <c r="AI30" s="207">
        <v>45046</v>
      </c>
      <c r="AJ30" s="207">
        <v>45028</v>
      </c>
      <c r="AK30" s="207">
        <v>45041</v>
      </c>
      <c r="AL30" s="207">
        <v>45061</v>
      </c>
      <c r="AM30" s="205" t="s">
        <v>424</v>
      </c>
      <c r="AN30" s="205" t="s">
        <v>424</v>
      </c>
      <c r="AO30" s="205" t="s">
        <v>424</v>
      </c>
      <c r="AP30" s="205" t="s">
        <v>424</v>
      </c>
      <c r="AQ30" s="207">
        <v>45081</v>
      </c>
      <c r="AR30" s="207">
        <v>45076</v>
      </c>
      <c r="AS30" s="207">
        <v>45081</v>
      </c>
      <c r="AT30" s="207">
        <v>45076</v>
      </c>
      <c r="AU30" s="207">
        <v>45286</v>
      </c>
      <c r="AV30" s="205" t="s">
        <v>424</v>
      </c>
      <c r="AW30" s="205" t="s">
        <v>424</v>
      </c>
      <c r="AX30" s="206">
        <v>1375.6990000000001</v>
      </c>
      <c r="AY30" s="206">
        <v>1650.8388000000002</v>
      </c>
      <c r="AZ30" s="206" t="s">
        <v>522</v>
      </c>
      <c r="BA30" s="206" t="s">
        <v>533</v>
      </c>
      <c r="BB30" s="206" t="s">
        <v>526</v>
      </c>
      <c r="BC30" s="206" t="s">
        <v>536</v>
      </c>
      <c r="BD30" s="206" t="str">
        <f t="shared" si="50"/>
        <v>ОБЩЕСТВО С ОГРАНИЧЕННОЙ ОТВЕТСТВЕННОСТЬЮ "ТЕХНОЛИНК", СМР, Выполнение комплекса работ (Проектно-изыскательские, строительно-монтажные, пусконаладочные работы) по техническому перевооружению систем охранной сигнализации на ПС 220 кВ Строительная, договор № ИП-23-00176  от  30.05.2023</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4" t="str">
        <f>'1. паспорт местоположение'!A5:C5</f>
        <v>Год раскрытия информации: 2025 год</v>
      </c>
      <c r="B5" s="484"/>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04" t="str">
        <f>'1. паспорт местоположение'!A9:C9</f>
        <v>Акционерное общество "Электромагистраль"</v>
      </c>
      <c r="B9" s="304"/>
      <c r="C9" s="117"/>
      <c r="D9" s="117"/>
      <c r="E9" s="117"/>
      <c r="F9" s="117"/>
      <c r="G9" s="117"/>
      <c r="H9" s="117"/>
    </row>
    <row r="10" spans="1:8" x14ac:dyDescent="0.25">
      <c r="A10" s="305" t="s">
        <v>8</v>
      </c>
      <c r="B10" s="305"/>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04" t="str">
        <f>'1. паспорт местоположение'!A12:C12</f>
        <v>M_00.0015.000015</v>
      </c>
      <c r="B12" s="304"/>
      <c r="C12" s="117"/>
      <c r="D12" s="117"/>
      <c r="E12" s="117"/>
      <c r="F12" s="117"/>
      <c r="G12" s="117"/>
      <c r="H12" s="117"/>
    </row>
    <row r="13" spans="1:8" x14ac:dyDescent="0.25">
      <c r="A13" s="305" t="s">
        <v>7</v>
      </c>
      <c r="B13" s="305"/>
      <c r="C13" s="118"/>
      <c r="D13" s="118"/>
      <c r="E13" s="118"/>
      <c r="F13" s="118"/>
      <c r="G13" s="118"/>
      <c r="H13" s="118"/>
    </row>
    <row r="14" spans="1:8" ht="18.75" x14ac:dyDescent="0.25">
      <c r="A14" s="9"/>
      <c r="B14" s="9"/>
      <c r="C14" s="9"/>
      <c r="D14" s="9"/>
      <c r="E14" s="9"/>
      <c r="F14" s="9"/>
      <c r="G14" s="9"/>
      <c r="H14" s="9"/>
    </row>
    <row r="15" spans="1:8" ht="48" customHeight="1" x14ac:dyDescent="0.25">
      <c r="A15" s="361" t="str">
        <f>'1. паспорт местоположение'!A15:C15</f>
        <v>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5" s="361"/>
      <c r="C15" s="117"/>
      <c r="D15" s="117"/>
      <c r="E15" s="117"/>
      <c r="F15" s="117"/>
      <c r="G15" s="117"/>
      <c r="H15" s="117"/>
    </row>
    <row r="16" spans="1:8" x14ac:dyDescent="0.25">
      <c r="A16" s="305" t="s">
        <v>5</v>
      </c>
      <c r="B16" s="305"/>
      <c r="C16" s="118"/>
      <c r="D16" s="118"/>
      <c r="E16" s="118"/>
      <c r="F16" s="118"/>
      <c r="G16" s="118"/>
      <c r="H16" s="118"/>
    </row>
    <row r="17" spans="1:2" x14ac:dyDescent="0.25">
      <c r="B17" s="109"/>
    </row>
    <row r="18" spans="1:2" ht="33.75" customHeight="1" x14ac:dyDescent="0.25">
      <c r="A18" s="486" t="s">
        <v>403</v>
      </c>
      <c r="B18" s="487"/>
    </row>
    <row r="19" spans="1:2" x14ac:dyDescent="0.25">
      <c r="B19" s="37"/>
    </row>
    <row r="20" spans="1:2" x14ac:dyDescent="0.25">
      <c r="B20" s="110"/>
    </row>
    <row r="21" spans="1:2" x14ac:dyDescent="0.25">
      <c r="A21" s="153" t="s">
        <v>304</v>
      </c>
      <c r="B21" s="153" t="s">
        <v>551</v>
      </c>
    </row>
    <row r="22" spans="1:2" x14ac:dyDescent="0.25">
      <c r="A22" s="153" t="s">
        <v>305</v>
      </c>
      <c r="B22" s="153" t="s">
        <v>556</v>
      </c>
    </row>
    <row r="23" spans="1:2" x14ac:dyDescent="0.25">
      <c r="A23" s="153" t="s">
        <v>287</v>
      </c>
      <c r="B23" s="153" t="s">
        <v>539</v>
      </c>
    </row>
    <row r="24" spans="1:2" x14ac:dyDescent="0.25">
      <c r="A24" s="153" t="s">
        <v>306</v>
      </c>
      <c r="B24" s="153" t="s">
        <v>424</v>
      </c>
    </row>
    <row r="25" spans="1:2" x14ac:dyDescent="0.25">
      <c r="A25" s="154" t="s">
        <v>307</v>
      </c>
      <c r="B25" s="171">
        <v>45900</v>
      </c>
    </row>
    <row r="26" spans="1:2" x14ac:dyDescent="0.25">
      <c r="A26" s="154" t="s">
        <v>308</v>
      </c>
      <c r="B26" s="156" t="s">
        <v>555</v>
      </c>
    </row>
    <row r="27" spans="1:2" x14ac:dyDescent="0.25">
      <c r="A27" s="156" t="str">
        <f>CONCATENATE("Стоимость проекта в прогнозных ценах, млн. руб. с НДС")</f>
        <v>Стоимость проекта в прогнозных ценах, млн. руб. с НДС</v>
      </c>
      <c r="B27" s="167">
        <v>5.0631525700000006</v>
      </c>
    </row>
    <row r="28" spans="1:2" ht="93.75" customHeight="1" x14ac:dyDescent="0.25">
      <c r="A28" s="155" t="s">
        <v>309</v>
      </c>
      <c r="B28" s="158" t="s">
        <v>540</v>
      </c>
    </row>
    <row r="29" spans="1:2" ht="28.5" x14ac:dyDescent="0.25">
      <c r="A29" s="156" t="s">
        <v>310</v>
      </c>
      <c r="B29" s="167">
        <f>'7. Паспорт отчет о закупке'!$AB$26*1.2/1000</f>
        <v>8.4413412000000001</v>
      </c>
    </row>
    <row r="30" spans="1:2" ht="28.5" x14ac:dyDescent="0.25">
      <c r="A30" s="156" t="s">
        <v>311</v>
      </c>
      <c r="B30" s="167">
        <f>'7. Паспорт отчет о закупке'!$AD$26/1000</f>
        <v>11.853654972000001</v>
      </c>
    </row>
    <row r="31" spans="1:2" x14ac:dyDescent="0.25">
      <c r="A31" s="155" t="s">
        <v>312</v>
      </c>
      <c r="B31" s="157"/>
    </row>
    <row r="32" spans="1:2" ht="28.5" x14ac:dyDescent="0.25">
      <c r="A32" s="156" t="s">
        <v>313</v>
      </c>
      <c r="B32" s="167">
        <f>SUM(SUMIF(B33,"&gt;0",B33),SUMIF(B37,"&gt;0",B37),SUMIF(B41,"&gt;0",B41),SUMIF(B45,"&gt;0",B45),SUMIF(B49,"&gt;0",B49),SUMIF(B53,"&gt;0",B53))</f>
        <v>11.853654972000001</v>
      </c>
    </row>
    <row r="33" spans="1:2" ht="30" x14ac:dyDescent="0.25">
      <c r="A33" s="164" t="s">
        <v>432</v>
      </c>
      <c r="B33" s="157">
        <f>IFERROR(IF(VLOOKUP(1,'7. Паспорт отчет о закупке'!$A$27:$CD$86,52,0)="ИП",VLOOKUP(1,'7. Паспорт отчет о закупке'!$A$27:$CD$86,30,0)/1000,"нд"),"нд")</f>
        <v>3.3952512000000001</v>
      </c>
    </row>
    <row r="34" spans="1:2" x14ac:dyDescent="0.25">
      <c r="A34" s="164" t="s">
        <v>314</v>
      </c>
      <c r="B34" s="157">
        <f>IF(B33="нд","нд",$B33/$B$27*100)</f>
        <v>67.058046406055666</v>
      </c>
    </row>
    <row r="35" spans="1:2" x14ac:dyDescent="0.25">
      <c r="A35" s="164" t="s">
        <v>315</v>
      </c>
      <c r="B35" s="157">
        <f>IF(VLOOKUP(1,'7. Паспорт отчет о закупке'!$A$27:$CD$86,52,0)="ИП",VLOOKUP(1,'7. Паспорт отчет о закупке'!$A$27:$CD$86,51,0)/1000,"нд")</f>
        <v>0</v>
      </c>
    </row>
    <row r="36" spans="1:2" x14ac:dyDescent="0.25">
      <c r="A36" s="164" t="s">
        <v>436</v>
      </c>
      <c r="B36" s="157">
        <f>IF(VLOOKUP(1,'7. Паспорт отчет о закупке'!$A$27:$CD$86,52,0)="ИП",VLOOKUP(1,'7. Паспорт отчет о закупке'!$A$27:$CD$86,50,0)/1000,"нд")</f>
        <v>0</v>
      </c>
    </row>
    <row r="37" spans="1:2" ht="30" x14ac:dyDescent="0.25">
      <c r="A37" s="164" t="s">
        <v>432</v>
      </c>
      <c r="B37" s="157">
        <f>IF(VLOOKUP(2,'7. Паспорт отчет о закупке'!$A$27:$CD$86,52,0)="ИП",VLOOKUP(2,'7. Паспорт отчет о закупке'!$A$27:$CD$86,30,0)/1000,"нд")</f>
        <v>3.3952512000000001</v>
      </c>
    </row>
    <row r="38" spans="1:2" x14ac:dyDescent="0.25">
      <c r="A38" s="164" t="s">
        <v>314</v>
      </c>
      <c r="B38" s="157">
        <f>IF(B37="нд","нд",$B37/$B$27*100)</f>
        <v>67.058046406055666</v>
      </c>
    </row>
    <row r="39" spans="1:2" x14ac:dyDescent="0.25">
      <c r="A39" s="164" t="s">
        <v>315</v>
      </c>
      <c r="B39" s="157">
        <f>IF(VLOOKUP(2,'7. Паспорт отчет о закупке'!$A$27:$CD$86,52,0)="ИП",VLOOKUP(2,'7. Паспорт отчет о закупке'!$A$27:$CD$86,51,0)/1000,"нд")</f>
        <v>0</v>
      </c>
    </row>
    <row r="40" spans="1:2" x14ac:dyDescent="0.25">
      <c r="A40" s="164" t="s">
        <v>436</v>
      </c>
      <c r="B40" s="157">
        <f>IF(VLOOKUP(2,'7. Паспорт отчет о закупке'!$A$27:$CD$86,52,0)="ИП",VLOOKUP(2,'7. Паспорт отчет о закупке'!$A$27:$CD$86,50,0)/1000,"нд")</f>
        <v>0</v>
      </c>
    </row>
    <row r="41" spans="1:2" ht="30" x14ac:dyDescent="0.25">
      <c r="A41" s="164" t="s">
        <v>432</v>
      </c>
      <c r="B41" s="157">
        <f>IF(VLOOKUP(3,'7. Паспорт отчет о закупке'!$A$27:$CD$86,52,0)="ИП",VLOOKUP(3,'7. Паспорт отчет о закупке'!$A$27:$CD$86,30,0)/1000,"нд")</f>
        <v>3.4123137720000001</v>
      </c>
    </row>
    <row r="42" spans="1:2" x14ac:dyDescent="0.25">
      <c r="A42" s="164" t="s">
        <v>314</v>
      </c>
      <c r="B42" s="157">
        <f>IF(B41="нд","нд",$B41/$B$27*100)</f>
        <v>67.395041425741582</v>
      </c>
    </row>
    <row r="43" spans="1:2" x14ac:dyDescent="0.25">
      <c r="A43" s="164" t="s">
        <v>315</v>
      </c>
      <c r="B43" s="157">
        <f>IF(VLOOKUP(3,'7. Паспорт отчет о закупке'!$A$27:$CD$86,52,0)="ИП",VLOOKUP(3,'7. Паспорт отчет о закупке'!$A$27:$CD$86,51,0)/1000,"нд")</f>
        <v>0.47399999999999998</v>
      </c>
    </row>
    <row r="44" spans="1:2" x14ac:dyDescent="0.25">
      <c r="A44" s="164" t="s">
        <v>436</v>
      </c>
      <c r="B44" s="157">
        <f>IF(VLOOKUP(3,'7. Паспорт отчет о закупке'!$A$27:$CD$86,52,0)="ИП",VLOOKUP(3,'7. Паспорт отчет о закупке'!$A$27:$CD$86,50,0)/1000,"нд")</f>
        <v>0.39500000000000002</v>
      </c>
    </row>
    <row r="45" spans="1:2" ht="30" x14ac:dyDescent="0.25">
      <c r="A45" s="164" t="s">
        <v>432</v>
      </c>
      <c r="B45" s="157">
        <f>IF(VLOOKUP(4,'7. Паспорт отчет о закупке'!$A$27:$CD$86,52,0)="ИП",VLOOKUP(4,'7. Паспорт отчет о закупке'!$A$27:$CD$86,30,0)/1000,"нд")</f>
        <v>1.6508388000000001</v>
      </c>
    </row>
    <row r="46" spans="1:2" x14ac:dyDescent="0.25">
      <c r="A46" s="164" t="s">
        <v>314</v>
      </c>
      <c r="B46" s="157">
        <f>IF(B45="нд","нд",$B45/$B$27*100)</f>
        <v>32.604958613759486</v>
      </c>
    </row>
    <row r="47" spans="1:2" x14ac:dyDescent="0.25">
      <c r="A47" s="164" t="s">
        <v>315</v>
      </c>
      <c r="B47" s="157">
        <f>IF(VLOOKUP(4,'7. Паспорт отчет о закупке'!$A$27:$CD$86,52,0)="ИП",VLOOKUP(4,'7. Паспорт отчет о закупке'!$A$27:$CD$86,51,0)/1000,"нд")</f>
        <v>1.6508388000000003</v>
      </c>
    </row>
    <row r="48" spans="1:2" x14ac:dyDescent="0.25">
      <c r="A48" s="164" t="s">
        <v>436</v>
      </c>
      <c r="B48" s="157">
        <f>IF(VLOOKUP(4,'7. Паспорт отчет о закупке'!$A$27:$CD$86,52,0)="ИП",VLOOKUP(4,'7. Паспорт отчет о закупке'!$A$27:$CD$86,50,0)/1000,"нд")</f>
        <v>1.375699</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0</v>
      </c>
    </row>
    <row r="58" spans="1:2" ht="30" x14ac:dyDescent="0.25">
      <c r="A58" s="164" t="s">
        <v>432</v>
      </c>
      <c r="B58" s="157" t="str">
        <f>IF(VLOOKUP(1,'7. Паспорт отчет о закупке'!$A$27:$CD$86,52,0)="ПД",VLOOKUP(1,'7. Паспорт отчет о закупке'!$A$27:$CD$86,30,0)/1000,"нд")</f>
        <v>нд</v>
      </c>
    </row>
    <row r="59" spans="1:2" x14ac:dyDescent="0.25">
      <c r="A59" s="164" t="s">
        <v>314</v>
      </c>
      <c r="B59" s="157" t="str">
        <f>IF(B58="нд","нд",$B58/$B$27*100)</f>
        <v>нд</v>
      </c>
    </row>
    <row r="60" spans="1:2" x14ac:dyDescent="0.25">
      <c r="A60" s="164" t="s">
        <v>315</v>
      </c>
      <c r="B60" s="157" t="str">
        <f>IF(VLOOKUP(1,'7. Паспорт отчет о закупке'!$A$27:$CD$86,52,0)="ПД",VLOOKUP(1,'7. Паспорт отчет о закупке'!$A$27:$CD$86,51,0)/1000,"нд")</f>
        <v>нд</v>
      </c>
    </row>
    <row r="61" spans="1:2" x14ac:dyDescent="0.25">
      <c r="A61" s="164" t="s">
        <v>436</v>
      </c>
      <c r="B61" s="157" t="str">
        <f>IF(VLOOKUP(1,'7. Паспорт отчет о закупке'!$A$27:$CD$86,52,0)="ПД",VLOOKUP(1,'7. Паспорт отчет о закупке'!$A$27:$CD$86,50,0)/1000,"нд")</f>
        <v>нд</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32.604958613759486</v>
      </c>
      <c r="C85" s="188"/>
      <c r="D85" s="189"/>
      <c r="E85" s="188"/>
      <c r="F85" s="188"/>
      <c r="G85" s="188"/>
    </row>
    <row r="86" spans="1:7" x14ac:dyDescent="0.25">
      <c r="A86" s="159" t="s">
        <v>320</v>
      </c>
      <c r="B86" s="162">
        <f>SUMIF('7. Паспорт отчет о закупке'!$BA$27:$BA$86,"ТМЦ",'7. Паспорт отчет о закупке'!$AD$27:$AD$86)/1000/$B$27*100</f>
        <v>0</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2.1248388</v>
      </c>
    </row>
    <row r="90" spans="1:7" x14ac:dyDescent="0.25">
      <c r="A90" s="154" t="s">
        <v>435</v>
      </c>
      <c r="B90" s="167">
        <f>IFERROR(SUM(B91*1.2/$B$27*100),0)</f>
        <v>42.023874860243446</v>
      </c>
    </row>
    <row r="91" spans="1:7" x14ac:dyDescent="0.25">
      <c r="A91" s="154" t="s">
        <v>440</v>
      </c>
      <c r="B91" s="167">
        <f>'6.2. Паспорт фин осв ввод'!D34-'6.2. Паспорт фин осв ввод'!E34</f>
        <v>1.7731107500000003</v>
      </c>
    </row>
    <row r="92" spans="1:7" s="170" customFormat="1" ht="168" customHeight="1" x14ac:dyDescent="0.25">
      <c r="A92" s="168" t="s">
        <v>323</v>
      </c>
      <c r="B92" s="488"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"СЛК-МОНТАЖ", ПИР, СМР, ПНР, Выполнение проектно-изыскательских и строительно-монтажных и пуско-наладочных работ по проекту "Техническое перевооружение систем охранной сигнализации и видеонаблюдения на ПС 220 кВ Строительная", договор № ИП-24-00122 от 10.06.2024
ОБЩЕСТВО С ОГРАНИЧЕННОЙ ОТВЕТСТВЕННОСТЬЮ "СЛК-МОНТАЖ", ПИР, СМР, ПНР, Выполнение проектно-изыскательских и строительно-монтажных и пуско-наладочных работ по проекту "Техническое перевооружение систем охранной сигнализации и видеонаблюдения на ПС 220 кВ Строительная", договор № ИП-24-00122 от 10.06.2024 (договор расторгнут)
ОБЩЕСТВО С ОГРАНИЧЕННОЙ ОТВЕТСТВЕННОСТЬЮ "ТЕХНОЛИНК", ПИР, СМР, ПНР, Выполнение проектно-изыскательских и строительно-монтажных и пуско-наладочных работ по проекту "Техническое перевооружение систем охранной сигнализации и видеонаблюдения на ПС 220 кВ Строительная", договор № ИП-24-00321 от 10.12.2024
ОБЩЕСТВО С ОГРАНИЧЕННОЙ ОТВЕТСТВЕННОСТЬЮ "ТЕХНОЛИНК", СМР, Выполнение комплекса работ (Проектно-изыскательские, строительно-монтажные, пусконаладочные работы) по техническому перевооружению систем охранной сигнализации на ПС 220 кВ Строительная, договор № ИП-23-00176  от  30.05.2023
</v>
      </c>
    </row>
    <row r="93" spans="1:7" s="170" customFormat="1" ht="168" customHeight="1" x14ac:dyDescent="0.25">
      <c r="A93" s="169" t="s">
        <v>324</v>
      </c>
      <c r="B93" s="488"/>
    </row>
    <row r="94" spans="1:7" s="170" customFormat="1" ht="168" customHeight="1" x14ac:dyDescent="0.25">
      <c r="A94" s="169" t="s">
        <v>325</v>
      </c>
      <c r="B94" s="488"/>
    </row>
    <row r="95" spans="1:7" s="170" customFormat="1" ht="168" customHeight="1" x14ac:dyDescent="0.25">
      <c r="A95" s="169" t="s">
        <v>326</v>
      </c>
      <c r="B95" s="488"/>
    </row>
    <row r="96" spans="1:7" s="170" customFormat="1" ht="168" customHeight="1" x14ac:dyDescent="0.25">
      <c r="A96" s="169" t="s">
        <v>327</v>
      </c>
      <c r="B96" s="488"/>
    </row>
    <row r="97" spans="1:3" s="170" customFormat="1" ht="168" customHeight="1" x14ac:dyDescent="0.25">
      <c r="A97" s="169" t="s">
        <v>328</v>
      </c>
      <c r="B97" s="488"/>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5" t="s">
        <v>510</v>
      </c>
    </row>
    <row r="110" spans="1:3" x14ac:dyDescent="0.25">
      <c r="A110" s="159" t="s">
        <v>340</v>
      </c>
      <c r="B110" s="485"/>
    </row>
    <row r="111" spans="1:3" x14ac:dyDescent="0.25">
      <c r="A111" s="159" t="s">
        <v>341</v>
      </c>
      <c r="B111" s="485"/>
    </row>
    <row r="112" spans="1:3" x14ac:dyDescent="0.25">
      <c r="A112" s="159" t="s">
        <v>342</v>
      </c>
      <c r="B112" s="485"/>
    </row>
    <row r="113" spans="1:2" x14ac:dyDescent="0.25">
      <c r="A113" s="159" t="s">
        <v>343</v>
      </c>
      <c r="B113" s="485"/>
    </row>
    <row r="114" spans="1:2" x14ac:dyDescent="0.25">
      <c r="A114" s="161" t="s">
        <v>344</v>
      </c>
      <c r="B114" s="485"/>
    </row>
    <row r="117" spans="1:2" x14ac:dyDescent="0.25">
      <c r="A117" s="111"/>
      <c r="B117" s="112"/>
    </row>
    <row r="118" spans="1:2" x14ac:dyDescent="0.25">
      <c r="B118" s="113"/>
    </row>
    <row r="119" spans="1:2" x14ac:dyDescent="0.25">
      <c r="B119" s="114"/>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M_00.0015.000015</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378</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303</v>
      </c>
      <c r="D19" s="311" t="s">
        <v>302</v>
      </c>
      <c r="E19" s="311" t="s">
        <v>97</v>
      </c>
      <c r="F19" s="311" t="s">
        <v>96</v>
      </c>
      <c r="G19" s="311" t="s">
        <v>298</v>
      </c>
      <c r="H19" s="311" t="s">
        <v>95</v>
      </c>
      <c r="I19" s="311" t="s">
        <v>94</v>
      </c>
      <c r="J19" s="311" t="s">
        <v>93</v>
      </c>
      <c r="K19" s="311" t="s">
        <v>92</v>
      </c>
      <c r="L19" s="311" t="s">
        <v>91</v>
      </c>
      <c r="M19" s="311" t="s">
        <v>90</v>
      </c>
      <c r="N19" s="311" t="s">
        <v>89</v>
      </c>
      <c r="O19" s="311" t="s">
        <v>88</v>
      </c>
      <c r="P19" s="311" t="s">
        <v>87</v>
      </c>
      <c r="Q19" s="311" t="s">
        <v>301</v>
      </c>
      <c r="R19" s="311"/>
      <c r="S19" s="314" t="s">
        <v>371</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299</v>
      </c>
      <c r="R20" s="36" t="s">
        <v>300</v>
      </c>
      <c r="S20" s="314"/>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16" t="s">
        <v>63</v>
      </c>
      <c r="B22" s="317" t="s">
        <v>424</v>
      </c>
      <c r="C22" s="315" t="s">
        <v>424</v>
      </c>
      <c r="D22" s="315" t="s">
        <v>424</v>
      </c>
      <c r="E22" s="315" t="s">
        <v>424</v>
      </c>
      <c r="F22" s="315"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16"/>
      <c r="B23" s="318"/>
      <c r="C23" s="315"/>
      <c r="D23" s="315"/>
      <c r="E23" s="315"/>
      <c r="F23" s="315"/>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16"/>
      <c r="B24" s="319"/>
      <c r="C24" s="315"/>
      <c r="D24" s="315"/>
      <c r="E24" s="315"/>
      <c r="F24" s="315"/>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16" t="s">
        <v>61</v>
      </c>
      <c r="B25" s="317" t="s">
        <v>424</v>
      </c>
      <c r="C25" s="315" t="s">
        <v>424</v>
      </c>
      <c r="D25" s="315" t="s">
        <v>424</v>
      </c>
      <c r="E25" s="315" t="s">
        <v>424</v>
      </c>
      <c r="F25" s="315"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16"/>
      <c r="B26" s="318"/>
      <c r="C26" s="315"/>
      <c r="D26" s="315"/>
      <c r="E26" s="315"/>
      <c r="F26" s="315"/>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16"/>
      <c r="B27" s="319"/>
      <c r="C27" s="315"/>
      <c r="D27" s="315"/>
      <c r="E27" s="315"/>
      <c r="F27" s="315"/>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16">
        <v>3</v>
      </c>
      <c r="B28" s="317" t="s">
        <v>424</v>
      </c>
      <c r="C28" s="315" t="s">
        <v>424</v>
      </c>
      <c r="D28" s="315" t="s">
        <v>424</v>
      </c>
      <c r="E28" s="315" t="s">
        <v>424</v>
      </c>
      <c r="F28" s="315"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16"/>
      <c r="B29" s="318"/>
      <c r="C29" s="315"/>
      <c r="D29" s="315"/>
      <c r="E29" s="315"/>
      <c r="F29" s="315"/>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16"/>
      <c r="B30" s="319"/>
      <c r="C30" s="315"/>
      <c r="D30" s="315"/>
      <c r="E30" s="315"/>
      <c r="F30" s="315"/>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16">
        <v>4</v>
      </c>
      <c r="B31" s="317" t="s">
        <v>424</v>
      </c>
      <c r="C31" s="315" t="s">
        <v>424</v>
      </c>
      <c r="D31" s="315" t="s">
        <v>424</v>
      </c>
      <c r="E31" s="315" t="s">
        <v>424</v>
      </c>
      <c r="F31" s="315"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16"/>
      <c r="B32" s="318"/>
      <c r="C32" s="315"/>
      <c r="D32" s="315"/>
      <c r="E32" s="315"/>
      <c r="F32" s="315"/>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16"/>
      <c r="B33" s="319"/>
      <c r="C33" s="315"/>
      <c r="D33" s="315"/>
      <c r="E33" s="315"/>
      <c r="F33" s="315"/>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16">
        <v>5</v>
      </c>
      <c r="B34" s="317" t="s">
        <v>424</v>
      </c>
      <c r="C34" s="315" t="s">
        <v>424</v>
      </c>
      <c r="D34" s="315" t="s">
        <v>424</v>
      </c>
      <c r="E34" s="315" t="s">
        <v>424</v>
      </c>
      <c r="F34" s="315"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16"/>
      <c r="B35" s="318"/>
      <c r="C35" s="315"/>
      <c r="D35" s="315"/>
      <c r="E35" s="315"/>
      <c r="F35" s="315"/>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16"/>
      <c r="B36" s="319"/>
      <c r="C36" s="315"/>
      <c r="D36" s="315"/>
      <c r="E36" s="315"/>
      <c r="F36" s="315"/>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M_00.0015.000015</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383</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190</v>
      </c>
      <c r="C21" s="329"/>
      <c r="D21" s="332" t="s">
        <v>120</v>
      </c>
      <c r="E21" s="328" t="s">
        <v>412</v>
      </c>
      <c r="F21" s="329"/>
      <c r="G21" s="328" t="s">
        <v>210</v>
      </c>
      <c r="H21" s="329"/>
      <c r="I21" s="328" t="s">
        <v>119</v>
      </c>
      <c r="J21" s="329"/>
      <c r="K21" s="332" t="s">
        <v>118</v>
      </c>
      <c r="L21" s="328" t="s">
        <v>117</v>
      </c>
      <c r="M21" s="329"/>
      <c r="N21" s="328" t="s">
        <v>408</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6" t="s">
        <v>113</v>
      </c>
      <c r="R22" s="66" t="s">
        <v>382</v>
      </c>
      <c r="S22" s="66" t="s">
        <v>112</v>
      </c>
      <c r="T22" s="66" t="s">
        <v>111</v>
      </c>
    </row>
    <row r="23" spans="1:20" ht="51.75" customHeight="1" x14ac:dyDescent="0.25">
      <c r="A23" s="327"/>
      <c r="B23" s="126" t="s">
        <v>109</v>
      </c>
      <c r="C23" s="126" t="s">
        <v>110</v>
      </c>
      <c r="D23" s="333"/>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34" t="s">
        <v>418</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421</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tr">
        <f>'1. паспорт местоположение'!$A$12</f>
        <v>M_00.0015.000015</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385</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392</v>
      </c>
      <c r="C21" s="340"/>
      <c r="D21" s="339" t="s">
        <v>394</v>
      </c>
      <c r="E21" s="340"/>
      <c r="F21" s="320" t="s">
        <v>92</v>
      </c>
      <c r="G21" s="322"/>
      <c r="H21" s="322"/>
      <c r="I21" s="321"/>
      <c r="J21" s="337" t="s">
        <v>395</v>
      </c>
      <c r="K21" s="339" t="s">
        <v>396</v>
      </c>
      <c r="L21" s="340"/>
      <c r="M21" s="339" t="s">
        <v>397</v>
      </c>
      <c r="N21" s="340"/>
      <c r="O21" s="339" t="s">
        <v>384</v>
      </c>
      <c r="P21" s="340"/>
      <c r="Q21" s="339" t="s">
        <v>125</v>
      </c>
      <c r="R21" s="340"/>
      <c r="S21" s="337" t="s">
        <v>124</v>
      </c>
      <c r="T21" s="337" t="s">
        <v>398</v>
      </c>
      <c r="U21" s="337" t="s">
        <v>393</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6" t="s">
        <v>113</v>
      </c>
      <c r="Y22" s="66" t="s">
        <v>382</v>
      </c>
      <c r="Z22" s="66" t="s">
        <v>112</v>
      </c>
      <c r="AA22" s="66" t="s">
        <v>111</v>
      </c>
    </row>
    <row r="23" spans="1:27" ht="60" customHeight="1" x14ac:dyDescent="0.25">
      <c r="A23" s="338"/>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M_00.0015.000015</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1" customFormat="1" ht="45.75" customHeight="1" x14ac:dyDescent="0.2">
      <c r="A15" s="344" t="str">
        <f>'1. паспорт местоположение'!A15:C15</f>
        <v>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5" s="344"/>
      <c r="C15" s="344"/>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377</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549</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550</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551</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552</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553</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554</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45027</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555</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2"/>
      <c r="AB8" s="122"/>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04" t="str">
        <f>'1. паспорт местоположение'!A12:C12</f>
        <v>M_00.0015.000015</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2"/>
      <c r="AB11" s="122"/>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3"/>
      <c r="AB12" s="123"/>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2"/>
      <c r="AB14" s="122"/>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3"/>
      <c r="AB15" s="123"/>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1"/>
      <c r="AB16" s="131"/>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1"/>
      <c r="AB17" s="131"/>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1"/>
      <c r="AB18" s="131"/>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1"/>
      <c r="AB19" s="131"/>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2"/>
      <c r="AB20" s="132"/>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2"/>
      <c r="AB21" s="132"/>
    </row>
    <row r="22" spans="1:28" x14ac:dyDescent="0.25">
      <c r="A22" s="347" t="s">
        <v>409</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3"/>
      <c r="AB22" s="133"/>
    </row>
    <row r="23" spans="1:28" ht="32.25" customHeight="1" x14ac:dyDescent="0.25">
      <c r="A23" s="349" t="s">
        <v>295</v>
      </c>
      <c r="B23" s="350"/>
      <c r="C23" s="350"/>
      <c r="D23" s="350"/>
      <c r="E23" s="350"/>
      <c r="F23" s="350"/>
      <c r="G23" s="350"/>
      <c r="H23" s="350"/>
      <c r="I23" s="350"/>
      <c r="J23" s="350"/>
      <c r="K23" s="350"/>
      <c r="L23" s="351"/>
      <c r="M23" s="348" t="s">
        <v>296</v>
      </c>
      <c r="N23" s="348"/>
      <c r="O23" s="348"/>
      <c r="P23" s="348"/>
      <c r="Q23" s="348"/>
      <c r="R23" s="348"/>
      <c r="S23" s="348"/>
      <c r="T23" s="348"/>
      <c r="U23" s="348"/>
      <c r="V23" s="348"/>
      <c r="W23" s="348"/>
      <c r="X23" s="348"/>
      <c r="Y23" s="348"/>
      <c r="Z23" s="348"/>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M_00.0015.000015</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386</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M_00.0015.000015</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387</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363" t="s">
        <v>285</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7"/>
      <c r="AN24" s="77"/>
      <c r="AO24" s="104"/>
      <c r="AP24" s="104"/>
      <c r="AQ24" s="104"/>
      <c r="AR24" s="104"/>
      <c r="AS24" s="83"/>
    </row>
    <row r="25" spans="1:45" ht="12.75" customHeight="1" x14ac:dyDescent="0.25">
      <c r="A25" s="364" t="s">
        <v>284</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424</v>
      </c>
      <c r="AL25" s="366"/>
      <c r="AM25" s="78"/>
      <c r="AN25" s="367" t="s">
        <v>283</v>
      </c>
      <c r="AO25" s="367"/>
      <c r="AP25" s="367"/>
      <c r="AQ25" s="362"/>
      <c r="AR25" s="362"/>
      <c r="AS25" s="83"/>
    </row>
    <row r="26" spans="1:45" ht="17.25" customHeight="1" x14ac:dyDescent="0.25">
      <c r="A26" s="376" t="s">
        <v>282</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424</v>
      </c>
      <c r="AL26" s="375"/>
      <c r="AM26" s="78"/>
      <c r="AN26" s="356" t="s">
        <v>281</v>
      </c>
      <c r="AO26" s="357"/>
      <c r="AP26" s="358"/>
      <c r="AQ26" s="359" t="s">
        <v>424</v>
      </c>
      <c r="AR26" s="360"/>
      <c r="AS26" s="83"/>
    </row>
    <row r="27" spans="1:45" ht="17.25" customHeight="1" x14ac:dyDescent="0.25">
      <c r="A27" s="376" t="s">
        <v>280</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424</v>
      </c>
      <c r="AL27" s="375"/>
      <c r="AM27" s="78"/>
      <c r="AN27" s="356" t="s">
        <v>279</v>
      </c>
      <c r="AO27" s="357"/>
      <c r="AP27" s="358"/>
      <c r="AQ27" s="359" t="s">
        <v>424</v>
      </c>
      <c r="AR27" s="360"/>
      <c r="AS27" s="83"/>
    </row>
    <row r="28" spans="1:45" ht="27.75" customHeight="1" thickBot="1" x14ac:dyDescent="0.3">
      <c r="A28" s="378" t="s">
        <v>278</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424</v>
      </c>
      <c r="AL28" s="382"/>
      <c r="AM28" s="78"/>
      <c r="AN28" s="383" t="s">
        <v>277</v>
      </c>
      <c r="AO28" s="384"/>
      <c r="AP28" s="385"/>
      <c r="AQ28" s="359" t="s">
        <v>424</v>
      </c>
      <c r="AR28" s="360"/>
      <c r="AS28" s="83"/>
    </row>
    <row r="29" spans="1:45" ht="17.25" customHeight="1" x14ac:dyDescent="0.25">
      <c r="A29" s="368" t="s">
        <v>276</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424</v>
      </c>
      <c r="AL29" s="372"/>
      <c r="AM29" s="78"/>
      <c r="AN29" s="373"/>
      <c r="AO29" s="374"/>
      <c r="AP29" s="374"/>
      <c r="AQ29" s="359" t="s">
        <v>424</v>
      </c>
      <c r="AR29" s="375"/>
      <c r="AS29" s="83"/>
    </row>
    <row r="30" spans="1:45" ht="17.25" customHeight="1" x14ac:dyDescent="0.25">
      <c r="A30" s="376" t="s">
        <v>275</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424</v>
      </c>
      <c r="AL30" s="375"/>
      <c r="AM30" s="78"/>
      <c r="AS30" s="83"/>
    </row>
    <row r="31" spans="1:45" ht="17.25" customHeight="1" x14ac:dyDescent="0.25">
      <c r="A31" s="376" t="s">
        <v>274</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424</v>
      </c>
      <c r="AL31" s="375"/>
      <c r="AM31" s="78"/>
      <c r="AN31" s="78"/>
      <c r="AO31" s="103"/>
      <c r="AP31" s="103"/>
      <c r="AQ31" s="103"/>
      <c r="AR31" s="103"/>
      <c r="AS31" s="83"/>
    </row>
    <row r="32" spans="1:45" ht="17.25" customHeight="1" x14ac:dyDescent="0.25">
      <c r="A32" s="376" t="s">
        <v>249</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424</v>
      </c>
      <c r="AL32" s="375"/>
      <c r="AM32" s="78"/>
      <c r="AN32" s="78"/>
      <c r="AO32" s="78"/>
      <c r="AP32" s="78"/>
      <c r="AQ32" s="78"/>
      <c r="AR32" s="78"/>
      <c r="AS32" s="83"/>
    </row>
    <row r="33" spans="1:45" ht="17.25" customHeight="1" x14ac:dyDescent="0.25">
      <c r="A33" s="376" t="s">
        <v>273</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424</v>
      </c>
      <c r="AL33" s="375"/>
      <c r="AM33" s="78"/>
      <c r="AN33" s="78"/>
      <c r="AO33" s="78"/>
      <c r="AP33" s="78"/>
      <c r="AQ33" s="78"/>
      <c r="AR33" s="78"/>
      <c r="AS33" s="83"/>
    </row>
    <row r="34" spans="1:45" ht="17.25" customHeight="1" x14ac:dyDescent="0.25">
      <c r="A34" s="376" t="s">
        <v>272</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424</v>
      </c>
      <c r="AL34" s="375"/>
      <c r="AM34" s="78"/>
      <c r="AN34" s="78"/>
      <c r="AO34" s="78"/>
      <c r="AP34" s="78"/>
      <c r="AQ34" s="78"/>
      <c r="AR34" s="78"/>
      <c r="AS34" s="83"/>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8"/>
      <c r="AN35" s="78"/>
      <c r="AO35" s="78"/>
      <c r="AP35" s="78"/>
      <c r="AQ35" s="78"/>
      <c r="AR35" s="78"/>
      <c r="AS35" s="83"/>
    </row>
    <row r="36" spans="1:45" ht="17.25" customHeight="1" thickBot="1" x14ac:dyDescent="0.3">
      <c r="A36" s="387" t="s">
        <v>237</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424</v>
      </c>
      <c r="AL36" s="389"/>
      <c r="AM36" s="78"/>
      <c r="AN36" s="78"/>
      <c r="AO36" s="78"/>
      <c r="AP36" s="78"/>
      <c r="AQ36" s="78"/>
      <c r="AR36" s="78"/>
      <c r="AS36" s="83"/>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8"/>
      <c r="AN37" s="78"/>
      <c r="AO37" s="78"/>
      <c r="AP37" s="78"/>
      <c r="AQ37" s="78"/>
      <c r="AR37" s="78"/>
      <c r="AS37" s="83"/>
    </row>
    <row r="38" spans="1:45" ht="17.25" customHeight="1" x14ac:dyDescent="0.25">
      <c r="A38" s="376" t="s">
        <v>271</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424</v>
      </c>
      <c r="AL38" s="386"/>
      <c r="AM38" s="78"/>
      <c r="AN38" s="78"/>
      <c r="AO38" s="78"/>
      <c r="AP38" s="78"/>
      <c r="AQ38" s="78"/>
      <c r="AR38" s="78"/>
      <c r="AS38" s="83"/>
    </row>
    <row r="39" spans="1:45" ht="17.25" customHeight="1" thickBot="1" x14ac:dyDescent="0.3">
      <c r="A39" s="387" t="s">
        <v>270</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424</v>
      </c>
      <c r="AL39" s="389"/>
      <c r="AM39" s="78"/>
      <c r="AN39" s="78"/>
      <c r="AO39" s="78"/>
      <c r="AP39" s="78"/>
      <c r="AQ39" s="78"/>
      <c r="AR39" s="78"/>
      <c r="AS39" s="83"/>
    </row>
    <row r="40" spans="1:45" ht="17.25" customHeight="1" x14ac:dyDescent="0.25">
      <c r="A40" s="364" t="s">
        <v>269</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424</v>
      </c>
      <c r="AL40" s="366"/>
      <c r="AM40" s="78"/>
      <c r="AN40" s="78"/>
      <c r="AO40" s="78"/>
      <c r="AP40" s="78"/>
      <c r="AQ40" s="78"/>
      <c r="AR40" s="78"/>
      <c r="AS40" s="83"/>
    </row>
    <row r="41" spans="1:45" ht="17.25" customHeight="1" x14ac:dyDescent="0.25">
      <c r="A41" s="376" t="s">
        <v>268</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424</v>
      </c>
      <c r="AL41" s="386"/>
      <c r="AM41" s="78"/>
      <c r="AN41" s="78"/>
      <c r="AO41" s="78"/>
      <c r="AP41" s="78"/>
      <c r="AQ41" s="78"/>
      <c r="AR41" s="78"/>
      <c r="AS41" s="83"/>
    </row>
    <row r="42" spans="1:45" ht="17.25" customHeight="1" x14ac:dyDescent="0.25">
      <c r="A42" s="376" t="s">
        <v>267</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424</v>
      </c>
      <c r="AL42" s="386"/>
      <c r="AM42" s="78"/>
      <c r="AN42" s="78"/>
      <c r="AO42" s="78"/>
      <c r="AP42" s="78"/>
      <c r="AQ42" s="78"/>
      <c r="AR42" s="78"/>
      <c r="AS42" s="83"/>
    </row>
    <row r="43" spans="1:45" ht="17.25" customHeight="1" x14ac:dyDescent="0.25">
      <c r="A43" s="376" t="s">
        <v>266</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424</v>
      </c>
      <c r="AL43" s="386"/>
      <c r="AM43" s="78"/>
      <c r="AN43" s="78"/>
      <c r="AO43" s="78"/>
      <c r="AP43" s="78"/>
      <c r="AQ43" s="78"/>
      <c r="AR43" s="78"/>
      <c r="AS43" s="83"/>
    </row>
    <row r="44" spans="1:45" ht="17.25" customHeight="1" x14ac:dyDescent="0.25">
      <c r="A44" s="376" t="s">
        <v>265</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424</v>
      </c>
      <c r="AL44" s="386"/>
      <c r="AM44" s="78"/>
      <c r="AN44" s="78"/>
      <c r="AO44" s="78"/>
      <c r="AP44" s="78"/>
      <c r="AQ44" s="78"/>
      <c r="AR44" s="78"/>
      <c r="AS44" s="83"/>
    </row>
    <row r="45" spans="1:45" ht="17.25" customHeight="1" x14ac:dyDescent="0.25">
      <c r="A45" s="376" t="s">
        <v>264</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424</v>
      </c>
      <c r="AL45" s="386"/>
      <c r="AM45" s="78"/>
      <c r="AN45" s="78"/>
      <c r="AO45" s="78"/>
      <c r="AP45" s="78"/>
      <c r="AQ45" s="78"/>
      <c r="AR45" s="78"/>
      <c r="AS45" s="83"/>
    </row>
    <row r="46" spans="1:45" ht="17.25" customHeight="1" thickBot="1" x14ac:dyDescent="0.3">
      <c r="A46" s="390" t="s">
        <v>263</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424</v>
      </c>
      <c r="AL46" s="392"/>
      <c r="AM46" s="78"/>
      <c r="AN46" s="78"/>
      <c r="AO46" s="78"/>
      <c r="AP46" s="78"/>
      <c r="AQ46" s="78"/>
      <c r="AR46" s="78"/>
      <c r="AS46" s="83"/>
    </row>
    <row r="47" spans="1:45" ht="24" customHeight="1" x14ac:dyDescent="0.25">
      <c r="A47" s="393" t="s">
        <v>262</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243</v>
      </c>
      <c r="AN47" s="396"/>
      <c r="AO47" s="91" t="s">
        <v>242</v>
      </c>
      <c r="AP47" s="91" t="s">
        <v>241</v>
      </c>
      <c r="AQ47" s="83"/>
    </row>
    <row r="48" spans="1:45" ht="12" customHeight="1" x14ac:dyDescent="0.25">
      <c r="A48" s="376" t="s">
        <v>261</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424</v>
      </c>
      <c r="AL48" s="386"/>
      <c r="AM48" s="386" t="s">
        <v>424</v>
      </c>
      <c r="AN48" s="386"/>
      <c r="AO48" s="95" t="s">
        <v>424</v>
      </c>
      <c r="AP48" s="95" t="s">
        <v>424</v>
      </c>
      <c r="AQ48" s="83"/>
    </row>
    <row r="49" spans="1:43" ht="12" customHeight="1" x14ac:dyDescent="0.25">
      <c r="A49" s="376" t="s">
        <v>260</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424</v>
      </c>
      <c r="AL49" s="386"/>
      <c r="AM49" s="386" t="s">
        <v>424</v>
      </c>
      <c r="AN49" s="386"/>
      <c r="AO49" s="95" t="s">
        <v>424</v>
      </c>
      <c r="AP49" s="95" t="s">
        <v>424</v>
      </c>
      <c r="AQ49" s="83"/>
    </row>
    <row r="50" spans="1:43" ht="12" customHeight="1" thickBot="1" x14ac:dyDescent="0.3">
      <c r="A50" s="387" t="s">
        <v>259</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424</v>
      </c>
      <c r="AL50" s="389"/>
      <c r="AM50" s="389" t="s">
        <v>424</v>
      </c>
      <c r="AN50" s="389"/>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97" t="s">
        <v>258</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243</v>
      </c>
      <c r="AN52" s="396"/>
      <c r="AO52" s="91" t="s">
        <v>242</v>
      </c>
      <c r="AP52" s="91" t="s">
        <v>241</v>
      </c>
      <c r="AQ52" s="83"/>
    </row>
    <row r="53" spans="1:43" ht="11.25" customHeight="1" x14ac:dyDescent="0.25">
      <c r="A53" s="399" t="s">
        <v>257</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424</v>
      </c>
      <c r="AL53" s="386"/>
      <c r="AM53" s="386" t="s">
        <v>424</v>
      </c>
      <c r="AN53" s="386"/>
      <c r="AO53" s="141" t="s">
        <v>424</v>
      </c>
      <c r="AP53" s="141" t="s">
        <v>424</v>
      </c>
      <c r="AQ53" s="83"/>
    </row>
    <row r="54" spans="1:43" ht="12" customHeight="1" x14ac:dyDescent="0.25">
      <c r="A54" s="376" t="s">
        <v>256</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424</v>
      </c>
      <c r="AL54" s="386"/>
      <c r="AM54" s="386" t="s">
        <v>424</v>
      </c>
      <c r="AN54" s="386"/>
      <c r="AO54" s="141" t="s">
        <v>424</v>
      </c>
      <c r="AP54" s="141" t="s">
        <v>424</v>
      </c>
      <c r="AQ54" s="83"/>
    </row>
    <row r="55" spans="1:43" ht="12" customHeight="1" x14ac:dyDescent="0.25">
      <c r="A55" s="376" t="s">
        <v>255</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424</v>
      </c>
      <c r="AL55" s="386"/>
      <c r="AM55" s="386" t="s">
        <v>424</v>
      </c>
      <c r="AN55" s="386"/>
      <c r="AO55" s="141" t="s">
        <v>424</v>
      </c>
      <c r="AP55" s="141" t="s">
        <v>424</v>
      </c>
      <c r="AQ55" s="83"/>
    </row>
    <row r="56" spans="1:43" ht="12" customHeight="1" thickBot="1" x14ac:dyDescent="0.3">
      <c r="A56" s="387" t="s">
        <v>254</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424</v>
      </c>
      <c r="AL56" s="401"/>
      <c r="AM56" s="401" t="s">
        <v>424</v>
      </c>
      <c r="AN56" s="401"/>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97" t="s">
        <v>253</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243</v>
      </c>
      <c r="AN58" s="396"/>
      <c r="AO58" s="91" t="s">
        <v>242</v>
      </c>
      <c r="AP58" s="91" t="s">
        <v>241</v>
      </c>
      <c r="AQ58" s="83"/>
    </row>
    <row r="59" spans="1:43" ht="12.75" customHeight="1" x14ac:dyDescent="0.25">
      <c r="A59" s="402" t="s">
        <v>252</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424</v>
      </c>
      <c r="AL59" s="404"/>
      <c r="AM59" s="404" t="s">
        <v>424</v>
      </c>
      <c r="AN59" s="404"/>
      <c r="AO59" s="97" t="s">
        <v>424</v>
      </c>
      <c r="AP59" s="97" t="s">
        <v>424</v>
      </c>
      <c r="AQ59" s="89"/>
    </row>
    <row r="60" spans="1:43" ht="12" customHeight="1" x14ac:dyDescent="0.25">
      <c r="A60" s="376" t="s">
        <v>251</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424</v>
      </c>
      <c r="AL60" s="386"/>
      <c r="AM60" s="386" t="s">
        <v>424</v>
      </c>
      <c r="AN60" s="386"/>
      <c r="AO60" s="95" t="s">
        <v>424</v>
      </c>
      <c r="AP60" s="95" t="s">
        <v>424</v>
      </c>
      <c r="AQ60" s="83"/>
    </row>
    <row r="61" spans="1:43" ht="12" customHeight="1" x14ac:dyDescent="0.25">
      <c r="A61" s="376" t="s">
        <v>250</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424</v>
      </c>
      <c r="AL61" s="386"/>
      <c r="AM61" s="386" t="s">
        <v>424</v>
      </c>
      <c r="AN61" s="386"/>
      <c r="AO61" s="95" t="s">
        <v>424</v>
      </c>
      <c r="AP61" s="95" t="s">
        <v>424</v>
      </c>
      <c r="AQ61" s="83"/>
    </row>
    <row r="62" spans="1:43" ht="12" customHeight="1" x14ac:dyDescent="0.25">
      <c r="A62" s="376" t="s">
        <v>249</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424</v>
      </c>
      <c r="AL62" s="386"/>
      <c r="AM62" s="386" t="s">
        <v>424</v>
      </c>
      <c r="AN62" s="386"/>
      <c r="AO62" s="95" t="s">
        <v>424</v>
      </c>
      <c r="AP62" s="95" t="s">
        <v>424</v>
      </c>
      <c r="AQ62" s="83"/>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5"/>
      <c r="AP63" s="95"/>
      <c r="AQ63" s="83"/>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5"/>
      <c r="AP64" s="95"/>
      <c r="AQ64" s="83"/>
    </row>
    <row r="65" spans="1:43" ht="12" customHeight="1" x14ac:dyDescent="0.25">
      <c r="A65" s="376" t="s">
        <v>248</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424</v>
      </c>
      <c r="AL65" s="386"/>
      <c r="AM65" s="386" t="s">
        <v>424</v>
      </c>
      <c r="AN65" s="386"/>
      <c r="AO65" s="95" t="s">
        <v>424</v>
      </c>
      <c r="AP65" s="95" t="s">
        <v>424</v>
      </c>
      <c r="AQ65" s="83"/>
    </row>
    <row r="66" spans="1:43" ht="27.75" customHeight="1" x14ac:dyDescent="0.25">
      <c r="A66" s="405" t="s">
        <v>247</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424</v>
      </c>
      <c r="AL66" s="408"/>
      <c r="AM66" s="408" t="s">
        <v>424</v>
      </c>
      <c r="AN66" s="408"/>
      <c r="AO66" s="96" t="s">
        <v>424</v>
      </c>
      <c r="AP66" s="96" t="s">
        <v>424</v>
      </c>
      <c r="AQ66" s="89"/>
    </row>
    <row r="67" spans="1:43" ht="11.25" customHeight="1" x14ac:dyDescent="0.25">
      <c r="A67" s="376" t="s">
        <v>239</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424</v>
      </c>
      <c r="AL67" s="386"/>
      <c r="AM67" s="386" t="s">
        <v>424</v>
      </c>
      <c r="AN67" s="386"/>
      <c r="AO67" s="95" t="s">
        <v>424</v>
      </c>
      <c r="AP67" s="95" t="s">
        <v>424</v>
      </c>
      <c r="AQ67" s="83"/>
    </row>
    <row r="68" spans="1:43" ht="25.5" customHeight="1" x14ac:dyDescent="0.25">
      <c r="A68" s="405" t="s">
        <v>240</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424</v>
      </c>
      <c r="AL68" s="408"/>
      <c r="AM68" s="408" t="s">
        <v>424</v>
      </c>
      <c r="AN68" s="408"/>
      <c r="AO68" s="96" t="s">
        <v>424</v>
      </c>
      <c r="AP68" s="96" t="s">
        <v>424</v>
      </c>
      <c r="AQ68" s="89"/>
    </row>
    <row r="69" spans="1:43" ht="12" customHeight="1" x14ac:dyDescent="0.25">
      <c r="A69" s="376" t="s">
        <v>238</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424</v>
      </c>
      <c r="AL69" s="386"/>
      <c r="AM69" s="386" t="s">
        <v>424</v>
      </c>
      <c r="AN69" s="386"/>
      <c r="AO69" s="95" t="s">
        <v>424</v>
      </c>
      <c r="AP69" s="95" t="s">
        <v>424</v>
      </c>
      <c r="AQ69" s="83"/>
    </row>
    <row r="70" spans="1:43" ht="12.75" customHeight="1" x14ac:dyDescent="0.25">
      <c r="A70" s="409" t="s">
        <v>246</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424</v>
      </c>
      <c r="AL70" s="408"/>
      <c r="AM70" s="408" t="s">
        <v>424</v>
      </c>
      <c r="AN70" s="408"/>
      <c r="AO70" s="96" t="s">
        <v>424</v>
      </c>
      <c r="AP70" s="96" t="s">
        <v>424</v>
      </c>
      <c r="AQ70" s="89"/>
    </row>
    <row r="71" spans="1:43" ht="12" customHeight="1" x14ac:dyDescent="0.25">
      <c r="A71" s="376" t="s">
        <v>237</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424</v>
      </c>
      <c r="AL71" s="386"/>
      <c r="AM71" s="386" t="s">
        <v>424</v>
      </c>
      <c r="AN71" s="386"/>
      <c r="AO71" s="95" t="s">
        <v>424</v>
      </c>
      <c r="AP71" s="95" t="s">
        <v>424</v>
      </c>
      <c r="AQ71" s="83"/>
    </row>
    <row r="72" spans="1:43" ht="12.75" customHeight="1" thickBot="1" x14ac:dyDescent="0.3">
      <c r="A72" s="411" t="s">
        <v>245</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424</v>
      </c>
      <c r="AL72" s="414"/>
      <c r="AM72" s="414" t="s">
        <v>424</v>
      </c>
      <c r="AN72" s="414"/>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97" t="s">
        <v>244</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243</v>
      </c>
      <c r="AN74" s="396"/>
      <c r="AO74" s="91" t="s">
        <v>242</v>
      </c>
      <c r="AP74" s="91" t="s">
        <v>241</v>
      </c>
      <c r="AQ74" s="83"/>
    </row>
    <row r="75" spans="1:43" ht="25.5" customHeight="1" x14ac:dyDescent="0.25">
      <c r="A75" s="405" t="s">
        <v>240</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424</v>
      </c>
      <c r="AL75" s="408"/>
      <c r="AM75" s="415" t="s">
        <v>424</v>
      </c>
      <c r="AN75" s="415"/>
      <c r="AO75" s="87" t="s">
        <v>424</v>
      </c>
      <c r="AP75" s="87" t="s">
        <v>424</v>
      </c>
      <c r="AQ75" s="89"/>
    </row>
    <row r="76" spans="1:43" ht="12" customHeight="1" x14ac:dyDescent="0.25">
      <c r="A76" s="376" t="s">
        <v>239</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424</v>
      </c>
      <c r="AL76" s="386"/>
      <c r="AM76" s="416" t="s">
        <v>424</v>
      </c>
      <c r="AN76" s="416"/>
      <c r="AO76" s="90" t="s">
        <v>424</v>
      </c>
      <c r="AP76" s="90" t="s">
        <v>424</v>
      </c>
      <c r="AQ76" s="83"/>
    </row>
    <row r="77" spans="1:43" ht="12" customHeight="1" x14ac:dyDescent="0.25">
      <c r="A77" s="376" t="s">
        <v>238</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424</v>
      </c>
      <c r="AL77" s="386"/>
      <c r="AM77" s="416" t="s">
        <v>424</v>
      </c>
      <c r="AN77" s="416"/>
      <c r="AO77" s="90" t="s">
        <v>424</v>
      </c>
      <c r="AP77" s="90" t="s">
        <v>424</v>
      </c>
      <c r="AQ77" s="83"/>
    </row>
    <row r="78" spans="1:43" ht="12" customHeight="1" x14ac:dyDescent="0.25">
      <c r="A78" s="376" t="s">
        <v>237</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424</v>
      </c>
      <c r="AL78" s="386"/>
      <c r="AM78" s="416" t="s">
        <v>424</v>
      </c>
      <c r="AN78" s="416"/>
      <c r="AO78" s="90" t="s">
        <v>424</v>
      </c>
      <c r="AP78" s="90" t="s">
        <v>424</v>
      </c>
      <c r="AQ78" s="83"/>
    </row>
    <row r="79" spans="1:43" ht="12" customHeight="1" x14ac:dyDescent="0.25">
      <c r="A79" s="376" t="s">
        <v>236</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424</v>
      </c>
      <c r="AL79" s="386"/>
      <c r="AM79" s="416" t="s">
        <v>424</v>
      </c>
      <c r="AN79" s="416"/>
      <c r="AO79" s="90" t="s">
        <v>424</v>
      </c>
      <c r="AP79" s="90" t="s">
        <v>424</v>
      </c>
      <c r="AQ79" s="83"/>
    </row>
    <row r="80" spans="1:43" ht="12" customHeight="1" x14ac:dyDescent="0.25">
      <c r="A80" s="376" t="s">
        <v>235</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424</v>
      </c>
      <c r="AL80" s="386"/>
      <c r="AM80" s="416" t="s">
        <v>424</v>
      </c>
      <c r="AN80" s="416"/>
      <c r="AO80" s="90" t="s">
        <v>424</v>
      </c>
      <c r="AP80" s="90" t="s">
        <v>424</v>
      </c>
      <c r="AQ80" s="83"/>
    </row>
    <row r="81" spans="1:45" ht="12.75" customHeight="1" x14ac:dyDescent="0.25">
      <c r="A81" s="376" t="s">
        <v>234</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424</v>
      </c>
      <c r="AL81" s="386"/>
      <c r="AM81" s="416" t="s">
        <v>424</v>
      </c>
      <c r="AN81" s="416"/>
      <c r="AO81" s="90" t="s">
        <v>424</v>
      </c>
      <c r="AP81" s="90" t="s">
        <v>424</v>
      </c>
      <c r="AQ81" s="83"/>
    </row>
    <row r="82" spans="1:45" ht="12.75" customHeight="1" x14ac:dyDescent="0.25">
      <c r="A82" s="376" t="s">
        <v>233</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424</v>
      </c>
      <c r="AL82" s="386"/>
      <c r="AM82" s="416" t="s">
        <v>424</v>
      </c>
      <c r="AN82" s="416"/>
      <c r="AO82" s="90" t="s">
        <v>424</v>
      </c>
      <c r="AP82" s="90" t="s">
        <v>424</v>
      </c>
      <c r="AQ82" s="83"/>
    </row>
    <row r="83" spans="1:45" ht="12" customHeight="1" x14ac:dyDescent="0.25">
      <c r="A83" s="409" t="s">
        <v>232</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424</v>
      </c>
      <c r="AL83" s="408"/>
      <c r="AM83" s="415" t="s">
        <v>424</v>
      </c>
      <c r="AN83" s="415"/>
      <c r="AO83" s="87" t="s">
        <v>424</v>
      </c>
      <c r="AP83" s="87" t="s">
        <v>424</v>
      </c>
      <c r="AQ83" s="89"/>
    </row>
    <row r="84" spans="1:45" ht="12" customHeight="1" x14ac:dyDescent="0.25">
      <c r="A84" s="409" t="s">
        <v>231</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424</v>
      </c>
      <c r="AL84" s="408"/>
      <c r="AM84" s="415" t="s">
        <v>424</v>
      </c>
      <c r="AN84" s="415"/>
      <c r="AO84" s="87" t="s">
        <v>424</v>
      </c>
      <c r="AP84" s="87" t="s">
        <v>424</v>
      </c>
      <c r="AQ84" s="89"/>
    </row>
    <row r="85" spans="1:45" ht="12" customHeight="1" x14ac:dyDescent="0.25">
      <c r="A85" s="376" t="s">
        <v>230</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424</v>
      </c>
      <c r="AL85" s="386"/>
      <c r="AM85" s="416" t="s">
        <v>424</v>
      </c>
      <c r="AN85" s="416"/>
      <c r="AO85" s="90" t="s">
        <v>424</v>
      </c>
      <c r="AP85" s="90" t="s">
        <v>424</v>
      </c>
      <c r="AQ85" s="77"/>
    </row>
    <row r="86" spans="1:45" ht="27.75" customHeight="1" x14ac:dyDescent="0.25">
      <c r="A86" s="405" t="s">
        <v>229</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424</v>
      </c>
      <c r="AL86" s="408"/>
      <c r="AM86" s="415" t="s">
        <v>424</v>
      </c>
      <c r="AN86" s="415"/>
      <c r="AO86" s="87" t="s">
        <v>424</v>
      </c>
      <c r="AP86" s="87" t="s">
        <v>424</v>
      </c>
      <c r="AQ86" s="89"/>
    </row>
    <row r="87" spans="1:45" x14ac:dyDescent="0.25">
      <c r="A87" s="405" t="s">
        <v>228</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424</v>
      </c>
      <c r="AL87" s="408"/>
      <c r="AM87" s="415" t="s">
        <v>424</v>
      </c>
      <c r="AN87" s="415"/>
      <c r="AO87" s="87" t="s">
        <v>424</v>
      </c>
      <c r="AP87" s="87" t="s">
        <v>424</v>
      </c>
      <c r="AQ87" s="89"/>
    </row>
    <row r="88" spans="1:45" ht="14.25" customHeight="1" x14ac:dyDescent="0.25">
      <c r="A88" s="421" t="s">
        <v>227</v>
      </c>
      <c r="B88" s="422"/>
      <c r="C88" s="422"/>
      <c r="D88" s="423"/>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424" t="s">
        <v>424</v>
      </c>
      <c r="AL88" s="425"/>
      <c r="AM88" s="426" t="s">
        <v>424</v>
      </c>
      <c r="AN88" s="427"/>
      <c r="AO88" s="87" t="s">
        <v>424</v>
      </c>
      <c r="AP88" s="87" t="s">
        <v>424</v>
      </c>
      <c r="AQ88" s="89"/>
    </row>
    <row r="89" spans="1:45" x14ac:dyDescent="0.25">
      <c r="A89" s="421" t="s">
        <v>226</v>
      </c>
      <c r="B89" s="422"/>
      <c r="C89" s="422"/>
      <c r="D89" s="423"/>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424" t="s">
        <v>424</v>
      </c>
      <c r="AL89" s="425"/>
      <c r="AM89" s="426" t="s">
        <v>424</v>
      </c>
      <c r="AN89" s="427"/>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417" t="s">
        <v>424</v>
      </c>
      <c r="AL90" s="418"/>
      <c r="AM90" s="419" t="s">
        <v>424</v>
      </c>
      <c r="AN90" s="420"/>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8" zoomScale="70" zoomScaleSheetLayoutView="70" workbookViewId="0">
      <selection activeCell="I25" sqref="I25:I54"/>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36" t="str">
        <f>'1. паспорт местоположение'!$A$5</f>
        <v>Год раскрытия информации: 2025 год</v>
      </c>
      <c r="B5" s="436"/>
      <c r="C5" s="436"/>
      <c r="D5" s="436"/>
      <c r="E5" s="436"/>
      <c r="F5" s="436"/>
      <c r="G5" s="436"/>
      <c r="H5" s="436"/>
      <c r="I5" s="436"/>
      <c r="J5" s="436"/>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421</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M_00.0015.000015</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28" t="s">
        <v>388</v>
      </c>
      <c r="B19" s="428"/>
      <c r="C19" s="428"/>
      <c r="D19" s="428"/>
      <c r="E19" s="428"/>
      <c r="F19" s="428"/>
      <c r="G19" s="428"/>
      <c r="H19" s="428"/>
      <c r="I19" s="428"/>
      <c r="J19" s="428"/>
    </row>
    <row r="20" spans="1:14" x14ac:dyDescent="0.25">
      <c r="A20" s="241"/>
      <c r="B20" s="241"/>
    </row>
    <row r="21" spans="1:14" ht="28.5" customHeight="1" x14ac:dyDescent="0.25">
      <c r="A21" s="430" t="s">
        <v>189</v>
      </c>
      <c r="B21" s="430" t="s">
        <v>188</v>
      </c>
      <c r="C21" s="429" t="s">
        <v>345</v>
      </c>
      <c r="D21" s="429"/>
      <c r="E21" s="429"/>
      <c r="F21" s="429"/>
      <c r="G21" s="430" t="s">
        <v>187</v>
      </c>
      <c r="H21" s="431" t="s">
        <v>347</v>
      </c>
      <c r="I21" s="430" t="s">
        <v>186</v>
      </c>
      <c r="J21" s="437" t="s">
        <v>346</v>
      </c>
    </row>
    <row r="22" spans="1:14" ht="58.5" customHeight="1" x14ac:dyDescent="0.25">
      <c r="A22" s="430"/>
      <c r="B22" s="430"/>
      <c r="C22" s="433" t="s">
        <v>443</v>
      </c>
      <c r="D22" s="433"/>
      <c r="E22" s="434" t="s">
        <v>11</v>
      </c>
      <c r="F22" s="435"/>
      <c r="G22" s="430"/>
      <c r="H22" s="432"/>
      <c r="I22" s="430"/>
      <c r="J22" s="437"/>
    </row>
    <row r="23" spans="1:14" ht="31.5" x14ac:dyDescent="0.25">
      <c r="A23" s="430"/>
      <c r="B23" s="430"/>
      <c r="C23" s="242" t="s">
        <v>185</v>
      </c>
      <c r="D23" s="242" t="s">
        <v>184</v>
      </c>
      <c r="E23" s="242" t="s">
        <v>185</v>
      </c>
      <c r="F23" s="242" t="s">
        <v>184</v>
      </c>
      <c r="G23" s="430"/>
      <c r="H23" s="433"/>
      <c r="I23" s="430"/>
      <c r="J23" s="437"/>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449</v>
      </c>
      <c r="C25" s="285">
        <v>45027</v>
      </c>
      <c r="D25" s="285">
        <v>45654</v>
      </c>
      <c r="E25" s="285">
        <v>45027</v>
      </c>
      <c r="F25" s="285">
        <v>45654</v>
      </c>
      <c r="G25" s="286">
        <v>1</v>
      </c>
      <c r="H25" s="286">
        <v>0.25</v>
      </c>
      <c r="I25" s="280" t="s">
        <v>541</v>
      </c>
      <c r="J25" s="280" t="s">
        <v>424</v>
      </c>
      <c r="L25" s="246"/>
      <c r="N25" s="238" t="str">
        <f>CONCATENATE($A$12,A25)</f>
        <v>M_00.0015.0000151</v>
      </c>
    </row>
    <row r="26" spans="1:14" x14ac:dyDescent="0.25">
      <c r="A26" s="281" t="s">
        <v>450</v>
      </c>
      <c r="B26" s="281" t="s">
        <v>451</v>
      </c>
      <c r="C26" s="285" t="s">
        <v>424</v>
      </c>
      <c r="D26" s="285" t="s">
        <v>424</v>
      </c>
      <c r="E26" s="285" t="s">
        <v>424</v>
      </c>
      <c r="F26" s="285" t="s">
        <v>424</v>
      </c>
      <c r="G26" s="286" t="s">
        <v>424</v>
      </c>
      <c r="H26" s="286" t="s">
        <v>424</v>
      </c>
      <c r="I26" s="280" t="s">
        <v>527</v>
      </c>
      <c r="J26" s="281" t="s">
        <v>424</v>
      </c>
      <c r="N26" s="238" t="str">
        <f t="shared" ref="N26:N54" si="0">CONCATENATE($A$12,A26)</f>
        <v>M_00.0015.0000151.1.</v>
      </c>
    </row>
    <row r="27" spans="1:14" x14ac:dyDescent="0.25">
      <c r="A27" s="281" t="s">
        <v>452</v>
      </c>
      <c r="B27" s="281" t="s">
        <v>453</v>
      </c>
      <c r="C27" s="285" t="s">
        <v>424</v>
      </c>
      <c r="D27" s="285" t="s">
        <v>424</v>
      </c>
      <c r="E27" s="285" t="s">
        <v>424</v>
      </c>
      <c r="F27" s="285" t="s">
        <v>424</v>
      </c>
      <c r="G27" s="286" t="s">
        <v>424</v>
      </c>
      <c r="H27" s="286" t="s">
        <v>424</v>
      </c>
      <c r="I27" s="280" t="s">
        <v>527</v>
      </c>
      <c r="J27" s="281" t="s">
        <v>424</v>
      </c>
      <c r="N27" s="238" t="str">
        <f t="shared" si="0"/>
        <v>M_00.0015.0000151.2.</v>
      </c>
    </row>
    <row r="28" spans="1:14" ht="31.5" x14ac:dyDescent="0.25">
      <c r="A28" s="281" t="s">
        <v>454</v>
      </c>
      <c r="B28" s="281" t="s">
        <v>455</v>
      </c>
      <c r="C28" s="285" t="s">
        <v>424</v>
      </c>
      <c r="D28" s="285" t="s">
        <v>424</v>
      </c>
      <c r="E28" s="285" t="s">
        <v>424</v>
      </c>
      <c r="F28" s="285" t="s">
        <v>424</v>
      </c>
      <c r="G28" s="286" t="s">
        <v>424</v>
      </c>
      <c r="H28" s="286" t="s">
        <v>424</v>
      </c>
      <c r="I28" s="280" t="s">
        <v>527</v>
      </c>
      <c r="J28" s="281" t="s">
        <v>424</v>
      </c>
      <c r="N28" s="238" t="str">
        <f t="shared" si="0"/>
        <v>M_00.0015.0000151.2.1.</v>
      </c>
    </row>
    <row r="29" spans="1:14" x14ac:dyDescent="0.25">
      <c r="A29" s="281" t="s">
        <v>456</v>
      </c>
      <c r="B29" s="281" t="s">
        <v>457</v>
      </c>
      <c r="C29" s="285" t="s">
        <v>424</v>
      </c>
      <c r="D29" s="285" t="s">
        <v>424</v>
      </c>
      <c r="E29" s="285" t="s">
        <v>424</v>
      </c>
      <c r="F29" s="285" t="s">
        <v>424</v>
      </c>
      <c r="G29" s="286" t="s">
        <v>424</v>
      </c>
      <c r="H29" s="286" t="s">
        <v>424</v>
      </c>
      <c r="I29" s="280" t="s">
        <v>527</v>
      </c>
      <c r="J29" s="281" t="s">
        <v>424</v>
      </c>
      <c r="N29" s="238" t="str">
        <f t="shared" si="0"/>
        <v>M_00.0015.0000151.3.</v>
      </c>
    </row>
    <row r="30" spans="1:14" x14ac:dyDescent="0.25">
      <c r="A30" s="281" t="s">
        <v>458</v>
      </c>
      <c r="B30" s="281" t="s">
        <v>459</v>
      </c>
      <c r="C30" s="285" t="s">
        <v>424</v>
      </c>
      <c r="D30" s="285" t="s">
        <v>424</v>
      </c>
      <c r="E30" s="285" t="s">
        <v>424</v>
      </c>
      <c r="F30" s="285" t="s">
        <v>424</v>
      </c>
      <c r="G30" s="286" t="s">
        <v>424</v>
      </c>
      <c r="H30" s="286" t="s">
        <v>424</v>
      </c>
      <c r="I30" s="280" t="s">
        <v>527</v>
      </c>
      <c r="J30" s="281" t="s">
        <v>424</v>
      </c>
      <c r="N30" s="238" t="str">
        <f t="shared" si="0"/>
        <v>M_00.0015.0000151.4.</v>
      </c>
    </row>
    <row r="31" spans="1:14" x14ac:dyDescent="0.25">
      <c r="A31" s="281" t="s">
        <v>460</v>
      </c>
      <c r="B31" s="281" t="s">
        <v>461</v>
      </c>
      <c r="C31" s="285">
        <v>45076</v>
      </c>
      <c r="D31" s="285">
        <v>45636</v>
      </c>
      <c r="E31" s="285">
        <v>45076</v>
      </c>
      <c r="F31" s="285">
        <v>45636</v>
      </c>
      <c r="G31" s="286">
        <v>1</v>
      </c>
      <c r="H31" s="286" t="s">
        <v>558</v>
      </c>
      <c r="I31" s="280" t="s">
        <v>527</v>
      </c>
      <c r="J31" s="281" t="s">
        <v>424</v>
      </c>
      <c r="N31" s="238" t="str">
        <f t="shared" si="0"/>
        <v>M_00.0015.0000151.5.</v>
      </c>
    </row>
    <row r="32" spans="1:14" x14ac:dyDescent="0.25">
      <c r="A32" s="281" t="s">
        <v>462</v>
      </c>
      <c r="B32" s="281" t="s">
        <v>463</v>
      </c>
      <c r="C32" s="285">
        <v>45027</v>
      </c>
      <c r="D32" s="285">
        <v>45651</v>
      </c>
      <c r="E32" s="285">
        <v>45027</v>
      </c>
      <c r="F32" s="285">
        <v>45651</v>
      </c>
      <c r="G32" s="286">
        <v>1</v>
      </c>
      <c r="H32" s="286" t="s">
        <v>558</v>
      </c>
      <c r="I32" s="280" t="s">
        <v>527</v>
      </c>
      <c r="J32" s="281" t="s">
        <v>424</v>
      </c>
      <c r="N32" s="238" t="str">
        <f t="shared" si="0"/>
        <v>M_00.0015.0000151.6.</v>
      </c>
    </row>
    <row r="33" spans="1:14" ht="31.5" x14ac:dyDescent="0.25">
      <c r="A33" s="281" t="s">
        <v>464</v>
      </c>
      <c r="B33" s="281" t="s">
        <v>465</v>
      </c>
      <c r="C33" s="285" t="s">
        <v>424</v>
      </c>
      <c r="D33" s="285" t="s">
        <v>424</v>
      </c>
      <c r="E33" s="285" t="s">
        <v>424</v>
      </c>
      <c r="F33" s="285" t="s">
        <v>424</v>
      </c>
      <c r="G33" s="286" t="s">
        <v>424</v>
      </c>
      <c r="H33" s="286" t="s">
        <v>424</v>
      </c>
      <c r="I33" s="280" t="s">
        <v>527</v>
      </c>
      <c r="J33" s="281" t="s">
        <v>424</v>
      </c>
      <c r="N33" s="238" t="str">
        <f t="shared" si="0"/>
        <v>M_00.0015.0000151.7.</v>
      </c>
    </row>
    <row r="34" spans="1:14" ht="31.5" x14ac:dyDescent="0.25">
      <c r="A34" s="281" t="s">
        <v>466</v>
      </c>
      <c r="B34" s="281" t="s">
        <v>467</v>
      </c>
      <c r="C34" s="285" t="s">
        <v>424</v>
      </c>
      <c r="D34" s="285" t="s">
        <v>424</v>
      </c>
      <c r="E34" s="285" t="s">
        <v>424</v>
      </c>
      <c r="F34" s="285" t="s">
        <v>424</v>
      </c>
      <c r="G34" s="286" t="s">
        <v>424</v>
      </c>
      <c r="H34" s="286" t="s">
        <v>424</v>
      </c>
      <c r="I34" s="280" t="s">
        <v>527</v>
      </c>
      <c r="J34" s="281" t="s">
        <v>424</v>
      </c>
      <c r="N34" s="238" t="str">
        <f t="shared" si="0"/>
        <v>M_00.0015.0000151.8.</v>
      </c>
    </row>
    <row r="35" spans="1:14" x14ac:dyDescent="0.25">
      <c r="A35" s="281" t="s">
        <v>468</v>
      </c>
      <c r="B35" s="281" t="s">
        <v>469</v>
      </c>
      <c r="C35" s="285">
        <v>45654</v>
      </c>
      <c r="D35" s="285">
        <v>45654</v>
      </c>
      <c r="E35" s="285">
        <v>45654</v>
      </c>
      <c r="F35" s="285">
        <v>45654</v>
      </c>
      <c r="G35" s="286">
        <v>1</v>
      </c>
      <c r="H35" s="286">
        <v>1</v>
      </c>
      <c r="I35" s="280" t="s">
        <v>527</v>
      </c>
      <c r="J35" s="281" t="s">
        <v>424</v>
      </c>
      <c r="N35" s="238" t="str">
        <f t="shared" si="0"/>
        <v>M_00.0015.0000151.9.</v>
      </c>
    </row>
    <row r="36" spans="1:14" x14ac:dyDescent="0.25">
      <c r="A36" s="281" t="s">
        <v>470</v>
      </c>
      <c r="B36" s="281" t="s">
        <v>471</v>
      </c>
      <c r="C36" s="285" t="s">
        <v>424</v>
      </c>
      <c r="D36" s="285" t="s">
        <v>424</v>
      </c>
      <c r="E36" s="285" t="s">
        <v>424</v>
      </c>
      <c r="F36" s="285" t="s">
        <v>424</v>
      </c>
      <c r="G36" s="286" t="s">
        <v>424</v>
      </c>
      <c r="H36" s="286" t="s">
        <v>424</v>
      </c>
      <c r="I36" s="280" t="s">
        <v>527</v>
      </c>
      <c r="J36" s="281" t="s">
        <v>424</v>
      </c>
      <c r="N36" s="238" t="str">
        <f t="shared" si="0"/>
        <v>M_00.0015.0000151.10.</v>
      </c>
    </row>
    <row r="37" spans="1:14" x14ac:dyDescent="0.25">
      <c r="A37" s="281" t="s">
        <v>472</v>
      </c>
      <c r="B37" s="281" t="s">
        <v>473</v>
      </c>
      <c r="C37" s="285">
        <v>45216</v>
      </c>
      <c r="D37" s="285">
        <v>45651</v>
      </c>
      <c r="E37" s="285">
        <v>45216</v>
      </c>
      <c r="F37" s="285">
        <v>45651</v>
      </c>
      <c r="G37" s="286">
        <v>1</v>
      </c>
      <c r="H37" s="286" t="s">
        <v>558</v>
      </c>
      <c r="I37" s="280" t="s">
        <v>527</v>
      </c>
      <c r="J37" s="281" t="s">
        <v>424</v>
      </c>
      <c r="N37" s="238" t="str">
        <f t="shared" si="0"/>
        <v>M_00.0015.0000151.11.</v>
      </c>
    </row>
    <row r="38" spans="1:14" x14ac:dyDescent="0.25">
      <c r="A38" s="280">
        <v>2</v>
      </c>
      <c r="B38" s="280" t="s">
        <v>509</v>
      </c>
      <c r="C38" s="285">
        <v>45636</v>
      </c>
      <c r="D38" s="285">
        <v>45636</v>
      </c>
      <c r="E38" s="285">
        <v>45636</v>
      </c>
      <c r="F38" s="285">
        <v>45636</v>
      </c>
      <c r="G38" s="286">
        <v>1</v>
      </c>
      <c r="H38" s="286">
        <v>0</v>
      </c>
      <c r="I38" s="280" t="s">
        <v>541</v>
      </c>
      <c r="J38" s="280" t="s">
        <v>424</v>
      </c>
      <c r="N38" s="238" t="str">
        <f t="shared" si="0"/>
        <v>M_00.0015.0000152</v>
      </c>
    </row>
    <row r="39" spans="1:14" ht="173.25" customHeight="1" x14ac:dyDescent="0.25">
      <c r="A39" s="282" t="s">
        <v>474</v>
      </c>
      <c r="B39" s="281" t="s">
        <v>475</v>
      </c>
      <c r="C39" s="285">
        <v>45636</v>
      </c>
      <c r="D39" s="285">
        <v>45636</v>
      </c>
      <c r="E39" s="285">
        <v>45636</v>
      </c>
      <c r="F39" s="285">
        <v>45636</v>
      </c>
      <c r="G39" s="286">
        <v>1</v>
      </c>
      <c r="H39" s="286" t="s">
        <v>558</v>
      </c>
      <c r="I39" s="280" t="s">
        <v>527</v>
      </c>
      <c r="J39" s="281" t="s">
        <v>424</v>
      </c>
      <c r="N39" s="238" t="str">
        <f t="shared" si="0"/>
        <v>M_00.0015.0000152.1.</v>
      </c>
    </row>
    <row r="40" spans="1:14" x14ac:dyDescent="0.25">
      <c r="A40" s="282" t="s">
        <v>476</v>
      </c>
      <c r="B40" s="281" t="s">
        <v>477</v>
      </c>
      <c r="C40" s="285">
        <v>45636</v>
      </c>
      <c r="D40" s="285">
        <v>45636</v>
      </c>
      <c r="E40" s="285">
        <v>45636</v>
      </c>
      <c r="F40" s="285">
        <v>45636</v>
      </c>
      <c r="G40" s="286">
        <v>1</v>
      </c>
      <c r="H40" s="286" t="s">
        <v>558</v>
      </c>
      <c r="I40" s="280" t="s">
        <v>527</v>
      </c>
      <c r="J40" s="281" t="s">
        <v>424</v>
      </c>
      <c r="N40" s="238" t="str">
        <f t="shared" si="0"/>
        <v>M_00.0015.0000152.2.</v>
      </c>
    </row>
    <row r="41" spans="1:14" x14ac:dyDescent="0.25">
      <c r="A41" s="280">
        <v>3</v>
      </c>
      <c r="B41" s="280" t="s">
        <v>478</v>
      </c>
      <c r="C41" s="285">
        <v>45261</v>
      </c>
      <c r="D41" s="285">
        <v>45838</v>
      </c>
      <c r="E41" s="285">
        <v>45261</v>
      </c>
      <c r="F41" s="285">
        <v>45838</v>
      </c>
      <c r="G41" s="286">
        <v>1</v>
      </c>
      <c r="H41" s="286">
        <v>1</v>
      </c>
      <c r="I41" s="280" t="s">
        <v>541</v>
      </c>
      <c r="J41" s="280" t="s">
        <v>424</v>
      </c>
      <c r="N41" s="238" t="str">
        <f t="shared" si="0"/>
        <v>M_00.0015.0000153</v>
      </c>
    </row>
    <row r="42" spans="1:14" ht="126" x14ac:dyDescent="0.25">
      <c r="A42" s="281" t="s">
        <v>479</v>
      </c>
      <c r="B42" s="281" t="s">
        <v>480</v>
      </c>
      <c r="C42" s="285">
        <v>45261</v>
      </c>
      <c r="D42" s="285">
        <v>45838</v>
      </c>
      <c r="E42" s="285">
        <v>45261</v>
      </c>
      <c r="F42" s="285">
        <v>45838</v>
      </c>
      <c r="G42" s="286">
        <v>1</v>
      </c>
      <c r="H42" s="286">
        <v>1</v>
      </c>
      <c r="I42" s="280" t="s">
        <v>542</v>
      </c>
      <c r="J42" s="281" t="s">
        <v>424</v>
      </c>
      <c r="N42" s="238" t="str">
        <f t="shared" si="0"/>
        <v>M_00.0015.0000153.1.</v>
      </c>
    </row>
    <row r="43" spans="1:14" ht="31.5" x14ac:dyDescent="0.25">
      <c r="A43" s="281" t="s">
        <v>481</v>
      </c>
      <c r="B43" s="281" t="s">
        <v>482</v>
      </c>
      <c r="C43" s="285">
        <v>45567</v>
      </c>
      <c r="D43" s="285">
        <v>45777</v>
      </c>
      <c r="E43" s="285">
        <v>45567</v>
      </c>
      <c r="F43" s="285">
        <v>45777</v>
      </c>
      <c r="G43" s="286">
        <v>1</v>
      </c>
      <c r="H43" s="286" t="s">
        <v>559</v>
      </c>
      <c r="I43" s="280" t="s">
        <v>543</v>
      </c>
      <c r="J43" s="281" t="s">
        <v>424</v>
      </c>
      <c r="N43" s="238" t="str">
        <f t="shared" si="0"/>
        <v>M_00.0015.0000153.2.</v>
      </c>
    </row>
    <row r="44" spans="1:14" x14ac:dyDescent="0.25">
      <c r="A44" s="281" t="s">
        <v>483</v>
      </c>
      <c r="B44" s="281" t="s">
        <v>484</v>
      </c>
      <c r="C44" s="285" t="s">
        <v>424</v>
      </c>
      <c r="D44" s="285" t="s">
        <v>424</v>
      </c>
      <c r="E44" s="285" t="s">
        <v>424</v>
      </c>
      <c r="F44" s="285" t="s">
        <v>424</v>
      </c>
      <c r="G44" s="286" t="s">
        <v>424</v>
      </c>
      <c r="H44" s="286" t="s">
        <v>424</v>
      </c>
      <c r="I44" s="280" t="s">
        <v>527</v>
      </c>
      <c r="J44" s="281" t="s">
        <v>424</v>
      </c>
      <c r="N44" s="238" t="str">
        <f t="shared" si="0"/>
        <v>M_00.0015.0000153.3.</v>
      </c>
    </row>
    <row r="45" spans="1:14" ht="31.5" x14ac:dyDescent="0.25">
      <c r="A45" s="281" t="s">
        <v>485</v>
      </c>
      <c r="B45" s="281" t="s">
        <v>486</v>
      </c>
      <c r="C45" s="285" t="s">
        <v>424</v>
      </c>
      <c r="D45" s="285" t="s">
        <v>424</v>
      </c>
      <c r="E45" s="285" t="s">
        <v>424</v>
      </c>
      <c r="F45" s="285" t="s">
        <v>424</v>
      </c>
      <c r="G45" s="286" t="s">
        <v>424</v>
      </c>
      <c r="H45" s="286" t="s">
        <v>424</v>
      </c>
      <c r="I45" s="280" t="s">
        <v>527</v>
      </c>
      <c r="J45" s="281" t="s">
        <v>424</v>
      </c>
      <c r="N45" s="238" t="str">
        <f t="shared" si="0"/>
        <v>M_00.0015.0000153.4.</v>
      </c>
    </row>
    <row r="46" spans="1:14" ht="63" x14ac:dyDescent="0.25">
      <c r="A46" s="281" t="s">
        <v>487</v>
      </c>
      <c r="B46" s="281" t="s">
        <v>488</v>
      </c>
      <c r="C46" s="285" t="s">
        <v>424</v>
      </c>
      <c r="D46" s="285" t="s">
        <v>424</v>
      </c>
      <c r="E46" s="285" t="s">
        <v>424</v>
      </c>
      <c r="F46" s="285" t="s">
        <v>424</v>
      </c>
      <c r="G46" s="286" t="s">
        <v>424</v>
      </c>
      <c r="H46" s="286" t="s">
        <v>424</v>
      </c>
      <c r="I46" s="280" t="s">
        <v>527</v>
      </c>
      <c r="J46" s="281" t="s">
        <v>424</v>
      </c>
      <c r="N46" s="238" t="str">
        <f t="shared" si="0"/>
        <v>M_00.0015.0000153.5.</v>
      </c>
    </row>
    <row r="47" spans="1:14" x14ac:dyDescent="0.25">
      <c r="A47" s="281" t="s">
        <v>489</v>
      </c>
      <c r="B47" s="281" t="s">
        <v>490</v>
      </c>
      <c r="C47" s="285" t="s">
        <v>424</v>
      </c>
      <c r="D47" s="285" t="s">
        <v>424</v>
      </c>
      <c r="E47" s="285" t="s">
        <v>424</v>
      </c>
      <c r="F47" s="285" t="s">
        <v>424</v>
      </c>
      <c r="G47" s="286" t="s">
        <v>424</v>
      </c>
      <c r="H47" s="286" t="s">
        <v>424</v>
      </c>
      <c r="I47" s="280" t="s">
        <v>527</v>
      </c>
      <c r="J47" s="281" t="s">
        <v>424</v>
      </c>
      <c r="N47" s="238" t="str">
        <f t="shared" si="0"/>
        <v>M_00.0015.0000153.6.</v>
      </c>
    </row>
    <row r="48" spans="1:14" x14ac:dyDescent="0.25">
      <c r="A48" s="280">
        <v>4</v>
      </c>
      <c r="B48" s="280" t="s">
        <v>491</v>
      </c>
      <c r="C48" s="285">
        <v>45281</v>
      </c>
      <c r="D48" s="285">
        <v>45900</v>
      </c>
      <c r="E48" s="285">
        <v>45281</v>
      </c>
      <c r="F48" s="285">
        <v>45838</v>
      </c>
      <c r="G48" s="286">
        <v>0.75</v>
      </c>
      <c r="H48" s="286" t="s">
        <v>424</v>
      </c>
      <c r="I48" s="280" t="s">
        <v>541</v>
      </c>
      <c r="J48" s="280" t="s">
        <v>424</v>
      </c>
      <c r="N48" s="238" t="str">
        <f t="shared" si="0"/>
        <v>M_00.0015.0000154</v>
      </c>
    </row>
    <row r="49" spans="1:14" ht="126" x14ac:dyDescent="0.25">
      <c r="A49" s="281" t="s">
        <v>492</v>
      </c>
      <c r="B49" s="281" t="s">
        <v>493</v>
      </c>
      <c r="C49" s="285">
        <v>45281</v>
      </c>
      <c r="D49" s="285">
        <v>45838</v>
      </c>
      <c r="E49" s="285">
        <v>45281</v>
      </c>
      <c r="F49" s="285">
        <v>45838</v>
      </c>
      <c r="G49" s="286">
        <v>1</v>
      </c>
      <c r="H49" s="286">
        <v>1</v>
      </c>
      <c r="I49" s="280" t="s">
        <v>542</v>
      </c>
      <c r="J49" s="281" t="s">
        <v>424</v>
      </c>
      <c r="N49" s="238" t="str">
        <f t="shared" si="0"/>
        <v>M_00.0015.0000154.1.</v>
      </c>
    </row>
    <row r="50" spans="1:14" ht="47.25" x14ac:dyDescent="0.25">
      <c r="A50" s="281" t="s">
        <v>494</v>
      </c>
      <c r="B50" s="281" t="s">
        <v>495</v>
      </c>
      <c r="C50" s="285" t="s">
        <v>424</v>
      </c>
      <c r="D50" s="285" t="s">
        <v>424</v>
      </c>
      <c r="E50" s="285" t="s">
        <v>424</v>
      </c>
      <c r="F50" s="285" t="s">
        <v>424</v>
      </c>
      <c r="G50" s="286" t="s">
        <v>424</v>
      </c>
      <c r="H50" s="286" t="s">
        <v>424</v>
      </c>
      <c r="I50" s="280" t="s">
        <v>527</v>
      </c>
      <c r="J50" s="281" t="s">
        <v>424</v>
      </c>
      <c r="N50" s="238" t="str">
        <f t="shared" si="0"/>
        <v>M_00.0015.0000154.2.</v>
      </c>
    </row>
    <row r="51" spans="1:14" ht="31.5" x14ac:dyDescent="0.25">
      <c r="A51" s="281" t="s">
        <v>496</v>
      </c>
      <c r="B51" s="281" t="s">
        <v>497</v>
      </c>
      <c r="C51" s="285" t="s">
        <v>424</v>
      </c>
      <c r="D51" s="285" t="s">
        <v>424</v>
      </c>
      <c r="E51" s="285" t="s">
        <v>424</v>
      </c>
      <c r="F51" s="285" t="s">
        <v>424</v>
      </c>
      <c r="G51" s="286" t="s">
        <v>424</v>
      </c>
      <c r="H51" s="286" t="s">
        <v>424</v>
      </c>
      <c r="I51" s="280" t="s">
        <v>527</v>
      </c>
      <c r="J51" s="281" t="s">
        <v>424</v>
      </c>
      <c r="N51" s="238" t="str">
        <f t="shared" si="0"/>
        <v>M_00.0015.0000154.3.</v>
      </c>
    </row>
    <row r="52" spans="1:14" ht="31.5" x14ac:dyDescent="0.25">
      <c r="A52" s="283" t="s">
        <v>498</v>
      </c>
      <c r="B52" s="281" t="s">
        <v>499</v>
      </c>
      <c r="C52" s="285" t="s">
        <v>424</v>
      </c>
      <c r="D52" s="285" t="s">
        <v>424</v>
      </c>
      <c r="E52" s="285" t="s">
        <v>424</v>
      </c>
      <c r="F52" s="285" t="s">
        <v>424</v>
      </c>
      <c r="G52" s="286" t="s">
        <v>424</v>
      </c>
      <c r="H52" s="286" t="s">
        <v>424</v>
      </c>
      <c r="I52" s="280" t="s">
        <v>527</v>
      </c>
      <c r="J52" s="281" t="s">
        <v>424</v>
      </c>
      <c r="N52" s="238" t="str">
        <f t="shared" si="0"/>
        <v>M_00.0015.0000154.4.</v>
      </c>
    </row>
    <row r="53" spans="1:14" ht="31.5" x14ac:dyDescent="0.25">
      <c r="A53" s="281" t="s">
        <v>500</v>
      </c>
      <c r="B53" s="284" t="s">
        <v>501</v>
      </c>
      <c r="C53" s="285">
        <v>45443</v>
      </c>
      <c r="D53" s="285">
        <v>45900</v>
      </c>
      <c r="E53" s="285">
        <v>45443</v>
      </c>
      <c r="F53" s="285" t="s">
        <v>424</v>
      </c>
      <c r="G53" s="286" t="s">
        <v>557</v>
      </c>
      <c r="H53" s="286" t="s">
        <v>560</v>
      </c>
      <c r="I53" s="280" t="s">
        <v>543</v>
      </c>
      <c r="J53" s="281" t="s">
        <v>424</v>
      </c>
      <c r="N53" s="238" t="str">
        <f t="shared" si="0"/>
        <v>M_00.0015.0000154.5.</v>
      </c>
    </row>
    <row r="54" spans="1:14" x14ac:dyDescent="0.25">
      <c r="A54" s="281" t="s">
        <v>502</v>
      </c>
      <c r="B54" s="281" t="s">
        <v>503</v>
      </c>
      <c r="C54" s="285" t="s">
        <v>424</v>
      </c>
      <c r="D54" s="285" t="s">
        <v>424</v>
      </c>
      <c r="E54" s="285" t="s">
        <v>424</v>
      </c>
      <c r="F54" s="285" t="s">
        <v>424</v>
      </c>
      <c r="G54" s="286" t="s">
        <v>424</v>
      </c>
      <c r="H54" s="286" t="s">
        <v>424</v>
      </c>
      <c r="I54" s="280" t="s">
        <v>527</v>
      </c>
      <c r="J54" s="281" t="s">
        <v>424</v>
      </c>
      <c r="N54" s="238" t="str">
        <f t="shared" si="0"/>
        <v>M_00.0015.0000154.6.</v>
      </c>
    </row>
  </sheetData>
  <autoFilter ref="A24:AP54" xr:uid="{00000000-0001-0000-0900-000000000000}"/>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2025-11-11T08:16:03Z</dcterms:modified>
</cp:coreProperties>
</file>